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My Documents\Downloads\"/>
    </mc:Choice>
  </mc:AlternateContent>
  <bookViews>
    <workbookView xWindow="0" yWindow="0" windowWidth="28800" windowHeight="13020"/>
  </bookViews>
  <sheets>
    <sheet name="Website" sheetId="1" r:id="rId1"/>
    <sheet name="3M CAD-OIS spread adjustment" sheetId="2" r:id="rId2"/>
    <sheet name="Site internet" sheetId="5" r:id="rId3"/>
    <sheet name="ajustement CDOR-OIS 3M  " sheetId="6"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3" i="5" l="1"/>
  <c r="R23" i="5"/>
  <c r="Q23" i="5"/>
  <c r="P23" i="5"/>
  <c r="O23" i="5"/>
  <c r="N23" i="5"/>
  <c r="M23" i="5"/>
  <c r="L23" i="5"/>
  <c r="K23" i="5"/>
  <c r="J23" i="5"/>
  <c r="I23" i="5"/>
  <c r="H23" i="5"/>
  <c r="J9" i="5"/>
  <c r="J10" i="5"/>
  <c r="J11" i="5"/>
  <c r="J12" i="5"/>
  <c r="J13" i="5"/>
  <c r="J14" i="5"/>
  <c r="J15" i="5"/>
  <c r="J16" i="5"/>
  <c r="J17" i="5"/>
  <c r="J18" i="5"/>
  <c r="J19" i="5"/>
  <c r="J8" i="5"/>
  <c r="S23" i="1"/>
  <c r="R23" i="1"/>
  <c r="Q23" i="1"/>
  <c r="P23" i="1"/>
  <c r="O23" i="1"/>
  <c r="N23" i="1"/>
  <c r="M23" i="1"/>
  <c r="L23" i="1"/>
  <c r="K23" i="1"/>
  <c r="J23" i="1"/>
  <c r="I23" i="1"/>
  <c r="H23" i="1"/>
  <c r="J12" i="1"/>
  <c r="J9" i="1"/>
  <c r="J10" i="1"/>
  <c r="J11" i="1"/>
  <c r="J13" i="1"/>
  <c r="J14" i="1"/>
  <c r="J15" i="1"/>
  <c r="J16" i="1"/>
  <c r="J17" i="1"/>
  <c r="J18" i="1"/>
  <c r="J19" i="1"/>
  <c r="J8" i="1"/>
  <c r="E8" i="1" l="1"/>
  <c r="D8" i="1"/>
  <c r="F8" i="1" s="1"/>
  <c r="E19" i="5" l="1"/>
  <c r="E18" i="5"/>
  <c r="E17" i="5"/>
  <c r="E16" i="5"/>
  <c r="E15" i="5"/>
  <c r="E14" i="5"/>
  <c r="E13" i="5"/>
  <c r="E12" i="5"/>
  <c r="E11" i="5"/>
  <c r="E10" i="5"/>
  <c r="E9" i="5"/>
  <c r="E8" i="5"/>
  <c r="E19" i="1"/>
  <c r="H7" i="6"/>
  <c r="K29" i="2" l="1"/>
  <c r="K28" i="2"/>
  <c r="K27" i="2"/>
  <c r="K26" i="2"/>
  <c r="K25" i="2"/>
  <c r="K24" i="2"/>
  <c r="K35" i="6" l="1"/>
  <c r="K34" i="6"/>
  <c r="K33" i="6"/>
  <c r="K32" i="6"/>
  <c r="K31" i="6"/>
  <c r="K30" i="6"/>
  <c r="K29" i="6"/>
  <c r="K28" i="6"/>
  <c r="K27" i="6"/>
  <c r="K26" i="6"/>
  <c r="K25" i="6"/>
  <c r="K24" i="6"/>
  <c r="D19" i="5"/>
  <c r="D18" i="5"/>
  <c r="D17" i="5"/>
  <c r="F17" i="5" s="1"/>
  <c r="D16" i="5"/>
  <c r="D15" i="5"/>
  <c r="D14" i="5"/>
  <c r="L14" i="5" s="1"/>
  <c r="N33" i="5" s="1"/>
  <c r="D13" i="5"/>
  <c r="L13" i="5" s="1"/>
  <c r="D12" i="5"/>
  <c r="D11" i="5"/>
  <c r="D10" i="5"/>
  <c r="L10" i="5" s="1"/>
  <c r="J32" i="5" s="1"/>
  <c r="D9" i="5"/>
  <c r="F9" i="5" s="1"/>
  <c r="D8" i="5"/>
  <c r="D7" i="6"/>
  <c r="C11" i="6"/>
  <c r="D18" i="6"/>
  <c r="F7" i="6"/>
  <c r="F10" i="6"/>
  <c r="F17" i="6"/>
  <c r="C7" i="2"/>
  <c r="F18" i="6"/>
  <c r="F8" i="6"/>
  <c r="F12" i="6"/>
  <c r="D17" i="6"/>
  <c r="F9" i="6"/>
  <c r="C13" i="6"/>
  <c r="D15" i="6"/>
  <c r="C8" i="6"/>
  <c r="F11" i="6"/>
  <c r="D8" i="6"/>
  <c r="D10" i="6"/>
  <c r="C14" i="6"/>
  <c r="D9" i="6"/>
  <c r="F14" i="6"/>
  <c r="C15" i="6"/>
  <c r="C12" i="6"/>
  <c r="D12" i="6"/>
  <c r="C7" i="6"/>
  <c r="C10" i="6"/>
  <c r="F13" i="6"/>
  <c r="D13" i="6"/>
  <c r="C4" i="6"/>
  <c r="D14" i="6"/>
  <c r="D11" i="6"/>
  <c r="C9" i="6"/>
  <c r="C18" i="6"/>
  <c r="F16" i="6"/>
  <c r="F15" i="6"/>
  <c r="C16" i="6"/>
  <c r="C17" i="6"/>
  <c r="D16" i="6"/>
  <c r="G13" i="5" l="1"/>
  <c r="K13" i="5" s="1"/>
  <c r="G17" i="5"/>
  <c r="K17" i="5" s="1"/>
  <c r="F13" i="5"/>
  <c r="L9" i="5"/>
  <c r="I31" i="5" s="1"/>
  <c r="G9" i="5"/>
  <c r="K9" i="5" s="1"/>
  <c r="L17" i="5"/>
  <c r="Q31" i="5" s="1"/>
  <c r="G12" i="5"/>
  <c r="K12" i="5" s="1"/>
  <c r="L18" i="5"/>
  <c r="R30" i="5" s="1"/>
  <c r="G10" i="5"/>
  <c r="K10" i="5" s="1"/>
  <c r="J27" i="5" s="1"/>
  <c r="G14" i="5"/>
  <c r="K14" i="5" s="1"/>
  <c r="N26" i="5" s="1"/>
  <c r="G18" i="5"/>
  <c r="K18" i="5" s="1"/>
  <c r="J26" i="5"/>
  <c r="J31" i="5"/>
  <c r="N27" i="5"/>
  <c r="N31" i="5"/>
  <c r="N28" i="5"/>
  <c r="N32" i="5"/>
  <c r="N24" i="5"/>
  <c r="J30" i="5"/>
  <c r="E10" i="6"/>
  <c r="K10" i="6" s="1"/>
  <c r="E7" i="6"/>
  <c r="K7" i="6" s="1"/>
  <c r="E11" i="6"/>
  <c r="K11" i="6" s="1"/>
  <c r="E15" i="6"/>
  <c r="K15" i="6" s="1"/>
  <c r="E8" i="6"/>
  <c r="K8" i="6" s="1"/>
  <c r="E12" i="6"/>
  <c r="K12" i="6" s="1"/>
  <c r="E16" i="6"/>
  <c r="K16" i="6" s="1"/>
  <c r="E14" i="6"/>
  <c r="K14" i="6" s="1"/>
  <c r="E18" i="6"/>
  <c r="K18" i="6" s="1"/>
  <c r="E9" i="6"/>
  <c r="K9" i="6" s="1"/>
  <c r="E13" i="6"/>
  <c r="K13" i="6" s="1"/>
  <c r="E17" i="6"/>
  <c r="K17" i="6" s="1"/>
  <c r="R25" i="5"/>
  <c r="L8" i="5"/>
  <c r="F8" i="5"/>
  <c r="G8" i="5"/>
  <c r="K8" i="5" s="1"/>
  <c r="I33" i="5"/>
  <c r="G11" i="5"/>
  <c r="K11" i="5" s="1"/>
  <c r="L11" i="5"/>
  <c r="F11" i="5"/>
  <c r="F12" i="5"/>
  <c r="L12" i="5"/>
  <c r="M33" i="5"/>
  <c r="M32" i="5"/>
  <c r="M31" i="5"/>
  <c r="M30" i="5"/>
  <c r="M29" i="5"/>
  <c r="M28" i="5"/>
  <c r="M27" i="5"/>
  <c r="M26" i="5"/>
  <c r="M25" i="5"/>
  <c r="M24" i="5"/>
  <c r="J29" i="5"/>
  <c r="N30" i="5"/>
  <c r="J33" i="5"/>
  <c r="G19" i="5"/>
  <c r="K19" i="5" s="1"/>
  <c r="L19" i="5"/>
  <c r="F19" i="5"/>
  <c r="G15" i="5"/>
  <c r="K15" i="5" s="1"/>
  <c r="L15" i="5"/>
  <c r="F15" i="5"/>
  <c r="G16" i="5"/>
  <c r="K16" i="5" s="1"/>
  <c r="L16" i="5"/>
  <c r="F16" i="5"/>
  <c r="J24" i="5"/>
  <c r="N25" i="5"/>
  <c r="J28" i="5"/>
  <c r="N29" i="5"/>
  <c r="F10" i="5"/>
  <c r="F14" i="5"/>
  <c r="F18" i="5"/>
  <c r="E9" i="1"/>
  <c r="E10" i="1"/>
  <c r="E11" i="1"/>
  <c r="E12" i="1"/>
  <c r="E13" i="1"/>
  <c r="E14" i="1"/>
  <c r="E15" i="1"/>
  <c r="E16" i="1"/>
  <c r="E17" i="1"/>
  <c r="E18" i="1"/>
  <c r="I32" i="5" l="1"/>
  <c r="I27" i="5"/>
  <c r="R24" i="5"/>
  <c r="I24" i="5"/>
  <c r="I28" i="5"/>
  <c r="I29" i="5"/>
  <c r="I25" i="5"/>
  <c r="I30" i="5"/>
  <c r="I26" i="5"/>
  <c r="R27" i="5"/>
  <c r="R32" i="5"/>
  <c r="R33" i="5"/>
  <c r="R26" i="5"/>
  <c r="R31" i="5"/>
  <c r="R28" i="5"/>
  <c r="R29" i="5"/>
  <c r="Q33" i="5"/>
  <c r="J25" i="5"/>
  <c r="Q25" i="5"/>
  <c r="Q32" i="5"/>
  <c r="Q24" i="5"/>
  <c r="Q28" i="5"/>
  <c r="Q29" i="5"/>
  <c r="Q26" i="5"/>
  <c r="Q30" i="5"/>
  <c r="Q27" i="5"/>
  <c r="S29" i="5"/>
  <c r="S27" i="5"/>
  <c r="S25" i="5"/>
  <c r="S33" i="5"/>
  <c r="S32" i="5"/>
  <c r="S31" i="5"/>
  <c r="S30" i="5"/>
  <c r="S28" i="5"/>
  <c r="S26" i="5"/>
  <c r="S24" i="5"/>
  <c r="L33" i="5"/>
  <c r="L32" i="5"/>
  <c r="L31" i="5"/>
  <c r="L30" i="5"/>
  <c r="L29" i="5"/>
  <c r="L28" i="5"/>
  <c r="L27" i="5"/>
  <c r="L26" i="5"/>
  <c r="L25" i="5"/>
  <c r="L24" i="5"/>
  <c r="H33" i="5"/>
  <c r="H32" i="5"/>
  <c r="H31" i="5"/>
  <c r="H30" i="5"/>
  <c r="H29" i="5"/>
  <c r="H28" i="5"/>
  <c r="H27" i="5"/>
  <c r="H26" i="5"/>
  <c r="H25" i="5"/>
  <c r="H24" i="5"/>
  <c r="O33" i="5"/>
  <c r="O30" i="5"/>
  <c r="O28" i="5"/>
  <c r="O26" i="5"/>
  <c r="O24" i="5"/>
  <c r="O32" i="5"/>
  <c r="O31" i="5"/>
  <c r="O29" i="5"/>
  <c r="O27" i="5"/>
  <c r="O25" i="5"/>
  <c r="P33" i="5"/>
  <c r="P32" i="5"/>
  <c r="P31" i="5"/>
  <c r="P30" i="5"/>
  <c r="P29" i="5"/>
  <c r="P28" i="5"/>
  <c r="P27" i="5"/>
  <c r="P26" i="5"/>
  <c r="P25" i="5"/>
  <c r="P24" i="5"/>
  <c r="K32" i="5"/>
  <c r="K31" i="5"/>
  <c r="K29" i="5"/>
  <c r="K27" i="5"/>
  <c r="K25" i="5"/>
  <c r="K33" i="5"/>
  <c r="K30" i="5"/>
  <c r="K28" i="5"/>
  <c r="K26" i="5"/>
  <c r="K24" i="5"/>
  <c r="C18" i="2"/>
  <c r="C4" i="2"/>
  <c r="H7" i="2"/>
  <c r="D9" i="1" l="1"/>
  <c r="G8" i="1" l="1"/>
  <c r="D14" i="1"/>
  <c r="L8" i="1"/>
  <c r="F7" i="2"/>
  <c r="K31" i="2" l="1"/>
  <c r="K35" i="2" l="1"/>
  <c r="K34" i="2"/>
  <c r="K33" i="2"/>
  <c r="K32" i="2"/>
  <c r="K30" i="2"/>
  <c r="D19" i="1"/>
  <c r="D18" i="1"/>
  <c r="D17" i="1"/>
  <c r="D16" i="1"/>
  <c r="D15" i="1"/>
  <c r="D13" i="1"/>
  <c r="D12" i="1"/>
  <c r="D11" i="1"/>
  <c r="D10" i="1"/>
  <c r="K8" i="1"/>
  <c r="D13" i="2"/>
  <c r="F13" i="2"/>
  <c r="D9" i="2"/>
  <c r="D15" i="2"/>
  <c r="C9" i="2"/>
  <c r="D7" i="2"/>
  <c r="F12" i="2"/>
  <c r="D8" i="2"/>
  <c r="C14" i="2"/>
  <c r="C11" i="2"/>
  <c r="D14" i="2"/>
  <c r="F14" i="2"/>
  <c r="C10" i="2"/>
  <c r="C15" i="2"/>
  <c r="D11" i="2"/>
  <c r="D12" i="2"/>
  <c r="F11" i="2"/>
  <c r="D16" i="2"/>
  <c r="F18" i="2"/>
  <c r="F9" i="2"/>
  <c r="F8" i="2"/>
  <c r="C8" i="2"/>
  <c r="D18" i="2"/>
  <c r="F16" i="2"/>
  <c r="D10" i="2"/>
  <c r="D17" i="2"/>
  <c r="C17" i="2"/>
  <c r="C12" i="2"/>
  <c r="C13" i="2"/>
  <c r="F10" i="2"/>
  <c r="F17" i="2"/>
  <c r="F15" i="2"/>
  <c r="C16" i="2"/>
  <c r="E18" i="2" l="1"/>
  <c r="F9" i="1"/>
  <c r="L9" i="1"/>
  <c r="I29" i="1" s="1"/>
  <c r="G9" i="1"/>
  <c r="K9" i="1" s="1"/>
  <c r="G14" i="1"/>
  <c r="K14" i="1" s="1"/>
  <c r="L14" i="1"/>
  <c r="F14" i="1"/>
  <c r="F19" i="1"/>
  <c r="L19" i="1"/>
  <c r="G19" i="1"/>
  <c r="K19" i="1" s="1"/>
  <c r="F18" i="1"/>
  <c r="G18" i="1"/>
  <c r="K18" i="1" s="1"/>
  <c r="L18" i="1"/>
  <c r="L17" i="1"/>
  <c r="F17" i="1"/>
  <c r="G17" i="1"/>
  <c r="K17" i="1" s="1"/>
  <c r="G16" i="1"/>
  <c r="K16" i="1" s="1"/>
  <c r="F16" i="1"/>
  <c r="L16" i="1"/>
  <c r="L15" i="1"/>
  <c r="G15" i="1"/>
  <c r="K15" i="1" s="1"/>
  <c r="F15" i="1"/>
  <c r="L13" i="1"/>
  <c r="F13" i="1"/>
  <c r="G13" i="1"/>
  <c r="K13" i="1" s="1"/>
  <c r="G12" i="1"/>
  <c r="K12" i="1" s="1"/>
  <c r="F12" i="1"/>
  <c r="L12" i="1"/>
  <c r="L27" i="1" s="1"/>
  <c r="L11" i="1"/>
  <c r="K32" i="1" s="1"/>
  <c r="G11" i="1"/>
  <c r="K11" i="1" s="1"/>
  <c r="F11" i="1"/>
  <c r="L10" i="1"/>
  <c r="F10" i="1"/>
  <c r="G10" i="1"/>
  <c r="K10" i="1" s="1"/>
  <c r="H27" i="1"/>
  <c r="E11" i="2"/>
  <c r="K11" i="2" s="1"/>
  <c r="E15" i="2"/>
  <c r="K15" i="2" s="1"/>
  <c r="E7" i="2"/>
  <c r="K7" i="2" s="1"/>
  <c r="E10" i="2"/>
  <c r="K10" i="2" s="1"/>
  <c r="E14" i="2"/>
  <c r="K14" i="2" s="1"/>
  <c r="K18" i="2"/>
  <c r="E8" i="2"/>
  <c r="K8" i="2" s="1"/>
  <c r="E12" i="2"/>
  <c r="K12" i="2" s="1"/>
  <c r="E16" i="2"/>
  <c r="K16" i="2" s="1"/>
  <c r="E9" i="2"/>
  <c r="K9" i="2" s="1"/>
  <c r="E13" i="2"/>
  <c r="K13" i="2" s="1"/>
  <c r="E17" i="2"/>
  <c r="K17" i="2" s="1"/>
  <c r="H24" i="1"/>
  <c r="H26" i="1"/>
  <c r="H25" i="1"/>
  <c r="H33" i="1"/>
  <c r="H32" i="1"/>
  <c r="H31" i="1"/>
  <c r="H30" i="1"/>
  <c r="H29" i="1"/>
  <c r="H28" i="1"/>
  <c r="S30" i="1" l="1"/>
  <c r="S24" i="1"/>
  <c r="I25" i="1"/>
  <c r="I32" i="1"/>
  <c r="I24" i="1"/>
  <c r="I33" i="1"/>
  <c r="I27" i="1"/>
  <c r="L32" i="1"/>
  <c r="P26" i="1"/>
  <c r="O26" i="1"/>
  <c r="I31" i="1"/>
  <c r="I30" i="1"/>
  <c r="I26" i="1"/>
  <c r="I28" i="1"/>
  <c r="K31" i="1"/>
  <c r="K29" i="1"/>
  <c r="S25" i="1"/>
  <c r="K28" i="1"/>
  <c r="O28" i="1"/>
  <c r="L28" i="1"/>
  <c r="K26" i="1"/>
  <c r="K25" i="1"/>
  <c r="S32" i="1"/>
  <c r="S31" i="1"/>
  <c r="K30" i="1"/>
  <c r="K27" i="1"/>
  <c r="K24" i="1"/>
  <c r="K33" i="1"/>
  <c r="P30" i="1"/>
  <c r="O29" i="1"/>
  <c r="L26" i="1"/>
  <c r="L31" i="1"/>
  <c r="O32" i="1"/>
  <c r="O33" i="1"/>
  <c r="L24" i="1"/>
  <c r="L30" i="1"/>
  <c r="O30" i="1"/>
  <c r="L29" i="1"/>
  <c r="L33" i="1"/>
  <c r="L25" i="1"/>
  <c r="O31" i="1"/>
  <c r="P27" i="1"/>
  <c r="P31" i="1"/>
  <c r="P25" i="1"/>
  <c r="P28" i="1"/>
  <c r="P32" i="1"/>
  <c r="P24" i="1"/>
  <c r="O25" i="1"/>
  <c r="O24" i="1"/>
  <c r="P29" i="1"/>
  <c r="P33" i="1"/>
  <c r="O27" i="1"/>
  <c r="S29" i="1"/>
  <c r="S28" i="1"/>
  <c r="S27" i="1"/>
  <c r="S33" i="1"/>
  <c r="S26" i="1"/>
  <c r="R33" i="1"/>
  <c r="R32" i="1"/>
  <c r="R31" i="1"/>
  <c r="R30" i="1"/>
  <c r="R29" i="1"/>
  <c r="R28" i="1"/>
  <c r="R27" i="1"/>
  <c r="R26" i="1"/>
  <c r="R25" i="1"/>
  <c r="R24" i="1"/>
  <c r="Q33" i="1"/>
  <c r="Q32" i="1"/>
  <c r="Q31" i="1"/>
  <c r="Q30" i="1"/>
  <c r="Q29" i="1"/>
  <c r="Q28" i="1"/>
  <c r="Q27" i="1"/>
  <c r="Q26" i="1"/>
  <c r="Q25" i="1"/>
  <c r="Q24" i="1"/>
  <c r="J33" i="1"/>
  <c r="J32" i="1"/>
  <c r="J31" i="1"/>
  <c r="J30" i="1"/>
  <c r="J29" i="1"/>
  <c r="J28" i="1"/>
  <c r="J27" i="1"/>
  <c r="J26" i="1"/>
  <c r="J25" i="1"/>
  <c r="J24" i="1"/>
  <c r="N33" i="1"/>
  <c r="N32" i="1"/>
  <c r="N31" i="1"/>
  <c r="N30" i="1"/>
  <c r="N29" i="1"/>
  <c r="N28" i="1"/>
  <c r="N27" i="1"/>
  <c r="N26" i="1"/>
  <c r="N25" i="1"/>
  <c r="N24" i="1"/>
  <c r="M33" i="1"/>
  <c r="M32" i="1"/>
  <c r="M31" i="1"/>
  <c r="M30" i="1"/>
  <c r="M29" i="1"/>
  <c r="M28" i="1"/>
  <c r="M27" i="1"/>
  <c r="M26" i="1"/>
  <c r="M25" i="1"/>
  <c r="M24" i="1"/>
</calcChain>
</file>

<file path=xl/sharedStrings.xml><?xml version="1.0" encoding="utf-8"?>
<sst xmlns="http://schemas.openxmlformats.org/spreadsheetml/2006/main" count="275" uniqueCount="118">
  <si>
    <t>The numbers in red are there by default, for illustration purposes. The user can change them at any time.</t>
  </si>
  <si>
    <t>3M CDOR</t>
  </si>
  <si>
    <t>3M CDOR-OIS spread</t>
  </si>
  <si>
    <t>Expiry date</t>
  </si>
  <si>
    <t>Last Price</t>
  </si>
  <si>
    <t>Implied 3M CDOR
(100 - Last price)</t>
  </si>
  <si>
    <t>Forward 3M CDOR-OIS spread*</t>
  </si>
  <si>
    <t>Implied 3M CDOR rate movement 
(in basis points, 25bps increment)</t>
  </si>
  <si>
    <t>Implied Probability</t>
  </si>
  <si>
    <t>Implied 3M CDOR movement
(in bps)</t>
  </si>
  <si>
    <t xml:space="preserve"> Implied 3M CDOR rate movement and probability by BAX contract expiry</t>
  </si>
  <si>
    <t>Inputs: BAX contracts</t>
  </si>
  <si>
    <t xml:space="preserve">CAD OIS CURVE </t>
  </si>
  <si>
    <t>BAX contract info</t>
  </si>
  <si>
    <t xml:space="preserve">3M CAD OIS Curve info to determine Fwd rate </t>
  </si>
  <si>
    <t>3M CAD OIS Fwd rate</t>
  </si>
  <si>
    <t>3M CDOR-OIS spread (BAX Yield - 3M CAD OIS Fwd rate)</t>
  </si>
  <si>
    <t>BAX Contract</t>
  </si>
  <si>
    <t>Expiry Month and Year</t>
  </si>
  <si>
    <t>Last_Price</t>
  </si>
  <si>
    <t>Yield</t>
  </si>
  <si>
    <t>Term (last trading day)</t>
  </si>
  <si>
    <t>Tenor</t>
  </si>
  <si>
    <t>StartDate</t>
  </si>
  <si>
    <t>Maturity</t>
  </si>
  <si>
    <t>Par.Mid</t>
  </si>
  <si>
    <t>3M</t>
  </si>
  <si>
    <t>BAZ8 Comdty</t>
  </si>
  <si>
    <t>BAH9 Comdty</t>
  </si>
  <si>
    <t>BAM9 Comdty</t>
  </si>
  <si>
    <t>BAU9 Comdty</t>
  </si>
  <si>
    <t>BAZ9 Comdty</t>
  </si>
  <si>
    <t>BAH0 Comdty</t>
  </si>
  <si>
    <t>BAM0 Comdty</t>
  </si>
  <si>
    <t>BAU0 Comdty</t>
  </si>
  <si>
    <t>BAZ0 Comdty</t>
  </si>
  <si>
    <t>BAH1 Comdty</t>
  </si>
  <si>
    <t>CAD.OIS:BLOOMBERG 492593</t>
  </si>
  <si>
    <t>Example version (static data)</t>
  </si>
  <si>
    <t>DEC 18</t>
  </si>
  <si>
    <t>MAR 19</t>
  </si>
  <si>
    <t>JUN 19</t>
  </si>
  <si>
    <t>SEP 19</t>
  </si>
  <si>
    <t>DEC 19</t>
  </si>
  <si>
    <t>MAR 20</t>
  </si>
  <si>
    <t>JUN 20</t>
  </si>
  <si>
    <t>SEP 20</t>
  </si>
  <si>
    <t>DEC 20</t>
  </si>
  <si>
    <t>MAR 21</t>
  </si>
  <si>
    <t>BAM1 Comdty</t>
  </si>
  <si>
    <t>JUN 21</t>
  </si>
  <si>
    <t>This tool analyzes Canadian interest rate expectations using the implied 3M CDOR (“Canadian Dollar Offered Rate”) movements and probabilities based on BAX prices. This could be used to estimate the probability of upcoming Bank of Canada key target rate movements.</t>
  </si>
  <si>
    <t xml:space="preserve">Canadian interest rate expectations </t>
  </si>
  <si>
    <r>
      <t xml:space="preserve">
Definitions: 
Implied 3M CDOR rate movement (in basis points): Highest implied 25 basis points increment change by BAX contract expiry month.
Implied Probability (in %): (BAX contract Implied 3M CDOR rate – Lowest implied 3M CDOR rate (with a 25bps increment change) by BAX contract / 25bps). The implied probabilities are calculated assuming no change in the CDOR-OIS spread*. 
Example with a 3M CDOR rate at 2% and a BAX contract expiring in 6 months priced at 97.60: The implied 3M CDOR rate movement of that contract would be 50bps, and the associated implied probability would be ((100-97.60) - 2.25) / 0.25 = 60%.
</t>
    </r>
    <r>
      <rPr>
        <sz val="8"/>
        <color theme="1"/>
        <rFont val="Calibri"/>
        <family val="2"/>
        <scheme val="minor"/>
      </rPr>
      <t xml:space="preserve">* The 3M CDOR rate may include a risk and/or term premium component in comparison to the Bank of Canada key target rate determined by monetary policy decisions. Therefore, the implied 3M CDOR rate movements and probabilities combine market views of future Bank of Canada policy along with anticipated risk or term premia. The information displayed by default in the graphs and table above  is not adjusted for the projected evolution of this risk and/or term premium. </t>
    </r>
  </si>
  <si>
    <t>BAU1 Comdty</t>
  </si>
  <si>
    <t>Bloomberg linked version</t>
  </si>
  <si>
    <t>Anticipation des taux d'intérêt canadien</t>
  </si>
  <si>
    <t>Cet outil permet d'analyser les attentes quant aux taux d'intérêt canadiens à partir des variations et des probabilités implicites du taux CDOR (« Canadian Dollar Offered Rate ») à trois mois en fonction du prix des contrats à terme sur acceptations bancaires canadiennes de trois mois (« contrats BAX »). Il peut servir à estimer la probabilité de variations prochaines du taux directeur de la Banque du Canada.</t>
  </si>
  <si>
    <t>Les nombres en rouge sont là par défaut, à des fins d'illustration. L'utilisateur peut les changer à tout moment.</t>
  </si>
  <si>
    <t>Écart CDOR-OIS à trois mois</t>
  </si>
  <si>
    <t>Date d'expiration</t>
  </si>
  <si>
    <t>Dernier Prix</t>
  </si>
  <si>
    <t>Taux CDOR à trois mois implicite
(100 - Dernier Prix)</t>
  </si>
  <si>
    <t>Écart CDOR-OIS à trois mois projeté*</t>
  </si>
  <si>
    <t>Mouvement du taux CDOR à trois mois implicite
(en incrément de 25 bps)</t>
  </si>
  <si>
    <t>Probabilité Implicite</t>
  </si>
  <si>
    <r>
      <t xml:space="preserve">
Méthodologie:
Variation implicite du taux CDOR à trois mois (en points de base) : Variation implicite la plus élevée du taux CDOR à trois mois par échéance de contrat BAX (par échelon de 25 points de base).
Probabilité implicite (en %) : (Taux CDOR à trois mois implicite du contrat BAX - Variation implicite la plus basse du taux CDOR à trois mois (par échelon de 25 points de base) par contrat BAX) / 25 points de base. Les probabilités implicites sont calculées selon l'hypothèse que l'écart CDOR-OIS ne change pas*.
Prenons l'exemple d'un taux CDOR à trois mois de 2 % et d'un contrat BAX échéant dans 6 mois dont le prix est de 97,60. La variation implicite du taux CDOR à trois mois de ce contrat serait de 50 points de base, tandis que la probabilité implicite correspondante serait de ((100 - 97,60) - 2,25) / 0,25 = 60 %.
</t>
    </r>
    <r>
      <rPr>
        <sz val="8"/>
        <color theme="1"/>
        <rFont val="Calibri"/>
        <family val="2"/>
        <scheme val="minor"/>
      </rPr>
      <t>* Le taux CDOR à trois mois peut comporter une prime liée au risque ou à l'échéance comparativement au taux directeur de la Banque du Canada établi en fonction de la politique monétaire. Ainsi, les variations et les probabilités implicites du taux CDOR à trois mois amalgament les points de vue du marché quant à la politique future de la Banque du Canada et les primes prévues liées au risque ou à l'échéance. L'information affichée dans les graphiques et le tableau qui précèdent n'a pas été rajustée en fonction de l'évolution projetée des primes liées au risque ou à l'échéance.</t>
    </r>
  </si>
  <si>
    <t>Variations implicites du taux CDOR à trois mois 
(in bps)</t>
  </si>
  <si>
    <t>Taux CDOR à trois mois: Variations et probabilités implicites par expiration de contrat BAX</t>
  </si>
  <si>
    <t>Le présent document est offert uniquement à titre d’information générale. L’ information contenue dans le présent document, incluant notamment les données financières et économiques, les cours boursiers ainsi que toute analyse et toute interprétation de ces informations, sont fournies à titre informatif seulement et ne peuvent être interprétées, dans aucun territoire, comme étant un conseil ou une recommandation relativement à l’achat ou la vente d’instruments dérivés, de titres sous-jacents ou d’autres instruments financiers, ou comme étant un avis de nature juridique, comptable, fiscal, financier ou de placement. Bourse de Montréal Inc. vous recommande de consulter vos propres conseillers selon vos besoins avant de prendre toute décision quant à vos objectifs d’investissement, votre situation financière et vos besoins spécifiques. Bien que ce document ait été conçu, préparé et rédigé avec soin, Bourse de Montréal Inc. et ses sociétés affiliées ne garantissent pas l’exactitude ou l’exhaustivité de l’information qu’il renferme et se réservent le droit de modifier ou de réviser, à tout moment et sans préavis, la teneur de ce document.  Bourse de Montréal Inc., ses sociétés affiliées, ses administrateurs, ses dirigeants, ses employés et ses mandataires ne pourront être tenus responsables des dommages, des pertes ou des frais découlant des erreurs ou omissions dans ce document, à tout moment, ou de l’utilisation des renseignements y figurant et des décisions prises sur la base de ceux-ci. La Banque du Canada ne commandite ni n’endosse l’outil de calcul de variation et probabilité de variation de taux implicite aux contrats BAX présenté dans ce document et ne fait aucune représentation relativement à l’utilisation de cet outil et ne pourra être tenue responsable de toute erreur ou omission se rapportant à cet outil ou les probabilités de mouvement du taux qu’il calcule. 
L’OUTIL DE CALCUL DE VARIATION ET PROBABILITÉ DE VARIATION DE TAUX IMPLICITE AUX CONTRATS BAX  (LE « PRODUIT »)  N’EST PAS ENDOSSÉ, VENDU OU PROMU PAR THOMSON REUTERS CANADA LIMITÉE OU UNE AUCUNE DE SES FILIALES (« THOMSON REUTERS »). THOMSON REUTERS NE FAIT AUCUNE REPRÉSENTATION OU GARANTIE, EXPRESSE OU IMPLICITE, AUX PROPRIÉTAIRES DU PRODUIT OU À TOUT MEMBRE DU PUBLIC RELATIVEMENT AUX RECOMMANDATIONS D’INVESTIR DANS LES VALEURS MOBILIÈRES EN GÉNÉRAL  OU DANS LE PRODUIT EN PARTICULIER, OU À LA CAPACITÉ DE CDOR (LA « RÉFÉRENCE ») DE SUIVRE LA PERFORMANCE GÉNÉRALE DU MARCHÉ. L’UNIQUE RELATION DE THOMSON REUTERS AVEC LE PRODUIT ET LA BOURSE DE MONTRÉAL INC. (LE “TITULAIRE DE PERMIS”) EST L’OBTENTION D’UN PERMIS RELATIF À LA RÉFÉRENCE QUI EST ADMINISTRÉ, CALCULÉ ET DISTRIBUÉ PAR THOMSON REUTERS, SANS ÉGARD AU TITULAIRE DE PERMIS OU AU PRODUIT. THOMSON REUTERS N’A AUCUNE OBLIGATION DE PRENDRE EN COMPTE LES BESOINS DU TITULAIRE DE PERMIS OU DES PROPRIÉTAIRES DU PRODUIT RELATIVEMENT À CE QUI PRÉCÈDE. THOMSON REUTERS N’EST PAS RESPONSABLE ET N’A PAS PARTICIPÉ DANS LA DÉTERMINATION, L’ÉCHÉANCIER, LES PRIX OU LES QUANTITÉS DU PRODUIT À ÊTRE ÉMIS OU DANS LA DÉTERMINATION OU LE CALCUL DE L’ÉQUATION PAR LEQUEL LE PRODUIT SERA CONVERTI EN ARGENT.
THOMSON REUTERS N’A AUCUNE OBLIGATION OU RESPONSABILITÉ RELATIVEMENT À L’ADMINISTRATION, LA COMMERCIALISATION OU LA NÉGOCIATION DU PRODUIT. THOMSON REUTERS NE GARANTI PAS LA QUALITÉ, L’EXACTITUDE ET/OU L’INTÉGRALITÉ DE LA RÉFÉRENCE OU D’AUCUNE DONNÉES EN FAISANT PARTIE. THOMSON REUTERS NE FAIT AUCUNE GARANTIE, EXPRESSE OU IMPLICITE, QUANT AUX RÉSULTATS À ÊTRE OBTENUS PAR LE TITULAIRE DE PERMIS, LES PROPRIÉTAIRES DU PRODUIT, OU TOUTE AUTRE PERSONNE OU ENTITÉ DÉCOULANT DE L’UTILISATION DE LA RÉFÉRENCE OU DE TOUTE DONNÉE EN FAISANT PARTIE. THOMSON REUTERS NE DONNE AUCUNE GARANTIE EXPRESSE OU IMPLICITE ET, PAR LES PRÉSENTES, SE DÉCLINE EXPRESSÉMENT TOUTES GARANTIES DE COMMERCIALISATION  OU DE CONFORMITÉ À UNE FIN PARTICULIÈRE EN LIEN AVEC LA RÉFÉRENCE OU TOUTE DONNÉE EN FAISANT PARTIE. SANS LIMITER LA PORTÉE DE CE QUI PRÉCÈDE, EN AUCUN CAS THOMSON REUTERS N’AURA AUCUNE RESPONSABILITÉ POUR QUELQUES DOMMAGES QUE CE SOIT INCLUANT, SANS LIMITATION, DES PERTES DE PROFITS, DES DOMMAGES SPÉCIAUX, PUNITIFS, INDIRECTS, ACCESSOIRES, MÊME S’IL EST AVISÉ DE LA POSSIBILITÉ DE TELS DOMMAGES. 
BAX® est une marque enregistrée de Bourse de Montréal Inc.
Toutes les autres marques utilisées sont la propriété de leurs propriétaires respectifs. 
© 2018 Bourse de Montréal Inc., tous droits réservés</t>
  </si>
  <si>
    <t>Exemple d'ajustement pour l'écart CDOR-OIS à trois mois en utilisant le système Bloomberg</t>
  </si>
  <si>
    <t>12/17/2018</t>
  </si>
  <si>
    <t>3/18/2019</t>
  </si>
  <si>
    <t>6/17/2019</t>
  </si>
  <si>
    <t>9/16/2019</t>
  </si>
  <si>
    <t>12/16/2019</t>
  </si>
  <si>
    <t>3/16/2020</t>
  </si>
  <si>
    <t>6/15/2020</t>
  </si>
  <si>
    <t>9/14/2020</t>
  </si>
  <si>
    <t>12/14/2020</t>
  </si>
  <si>
    <t>3/15/2021</t>
  </si>
  <si>
    <t>6/14/2021</t>
  </si>
  <si>
    <t>SEP 21</t>
  </si>
  <si>
    <t>9/13/2021</t>
  </si>
  <si>
    <t>This document is made available for general information purposes only. The information provided in this document, including financial and economic data, quotes and any analysis or interpretation thereof, is provided solely for information purposes and shall not be construed in any jurisdiction as providing any advice or recommendation with respect to the purchase or sale of any derivative instrument, underlying security or any other financial instrument or as providing legal, accounting, tax, financial or investment advice. Bourse de Montréal Inc. recommends that you consult your own advisors in accordance with your needs before making decision to take into account your particular investment objectives, financial situation and individual needs. Although care has been taken in the preparation of this document, Bourse de Montréal Inc. and/or its affiliates do not guarantee the accuracy or completeness of the information contained in this document and reserve the right to amend or review, at any time and without prior notice, the content of this document. Neither Bourse de Montréal Inc. nor any of its affiliates, directors, officers, employees or agents shall be liable for any damages, losses or costs incurred as a result of any errors or omissions in this document or of the use of or reliance upon any information appearing in this document. Bank of Canada does not sponsor or endorse the BAX implied rate movement and probability calculation tool presented in this document nor make any representation regarding the use of such tool, nor does it have any liability for any errors or omissions within such tool or the rate movement probabilities it calculates.
THE  BAX IMPLIED RATE MOVEMENT AND PROBABILITY CALCULATION TOOL (THE "PRODUCT") IS NOT SPONSORED, ENDORSED, SOLD OR PROMOTED BY THOMSON REUTERS CANADA LIMITED OR ANY OF ITS SUBSIDIARIES OR AFFILIATES ("THOMSON REUTERS"). THOMSON REUTERS MAKE NO REPRESENTATION OR WARRANTY, EXPRESS OR IMPLIED, TO THE OWNERS OF THE PRODUCT OR ANY MEMBER OF THE PUBLIC REGARDING THE ADVISABILITY OF INVESTING IN SECURITIES GENERALLY OR IN THE PRODUCT PARTICULARLY OR THE ABILITY OF CDOR (THE "BENCHMARK") TO TRACK GENERAL MARKET PERFORMANCE. THOMSON REUTERS ONLY RELATIONSHIP TO THE PRODUCT AND THE BOURSE DE MONTREAL INC. (THE "LICENSEE") IS THE LICENSING OF THE BENCHMARK, WHICH IS ADMINISTERED, CALCULATED AND DISTRIBUTED BY THOMSON REUTERS WITHOUT REGARD TO THE LICENSEE OR THE PRODUCT. THOMSON REUTERS HAS NO OBLIGATION TO TAKE THE NEEDS OF THE LICENSEE OR THE OWNERS OF THE PRODUCT INTO CONSIDERATION IN CONNECTION WITH THE FOREGOING. THOMSON REUTERS IS NOT RESPONSIBLE FOR AND HAS NOT PARTICIPATED IN THE DETERMINATION OF, THE TIMING OF, PRICES AT, OR QUANTITIES OF THE PRODUCT TO BE ISSUED OR IN THE DETERMINATION OR CALCULATION OF THE EQUATION BY WHICH THE PRODUCT IS TO BE CONVERTED INTO CASH.
THOMSON REUTERS HAS NO OBLIGATION OR LIABILITY IN CONNECTION WITH THE ADMINISTRATION, MARKETING OR TRADING OF THE PRODUCT. THOMSON REUTERS DOES NOT GUARANTEE THE QUALITY, ACCURACY AND/OR THE COMPLETENESS OF THE BENCHMARK OR ANY DATA INCLUDED THEREIN. THOMSON REUTERS MAKE NO WARRANTY, EXPRESS OR IMPLIED, AS TO RESULTS TO BE OBTAINED BY LICENSEE, OWNERS OF THE PRODUCT, OR ANY OTHER PERSON OR ENTITY FROM THE USE OF THE BENCHMARK OR ANY DATA INCLUDED THEREIN. THOMSON REUTERS MAKE NO EXPRESS OR IMPLIED WARRANTIES, AND HEREBY EXPRESSLY DISCLAIMS ALL WARRANTIES OF MERCHANTABILITY OR FITNESS FOR A PARTICULAR PURPOSE OR USE WITH RESPECT TO THE BENCHMARK OR ANY DATA INCLUDED THEREIN. WITHOUT LIMITING ANY OF THE FOREGOING, IN NO EVENT SHALL THOMSON REUTERS HAVE ANY LIABILITY FOR ANY DAMAGES OF ANY KIND, INCLUDING WITHOUT LIMITATION, LOST PROFITS, SPECIAL, PUNITIVE, INDIRECT, INCIDENTAL OR CONSEQUENTIAL DAMAGES, EVEN IF NOTIFIED OF THE POSSIBILITY OF SUCH DAMAGES.
BAX® is a registered trademark of Bourse de Montréal Inc.
All other trademarks used are the property of their respective owners.
© 2018 Bourse de Montréal Inc., all rights reserved</t>
  </si>
  <si>
    <t>Mois et année d'expiration</t>
  </si>
  <si>
    <t>Taux</t>
  </si>
  <si>
    <t>Échéance (dernier jour de négociation)</t>
  </si>
  <si>
    <t>Courbe CAD OIS</t>
  </si>
  <si>
    <t>Date de début</t>
  </si>
  <si>
    <t>Maturité</t>
  </si>
  <si>
    <t>Taux CAD OIS à trois mois projeté</t>
  </si>
  <si>
    <t>Parité (mid)</t>
  </si>
  <si>
    <t>Fwd 3M CDOR-OIS spread</t>
  </si>
  <si>
    <t>Écart CDOR-OIS à trois mois projeté</t>
  </si>
  <si>
    <t>Example of 3M CDOR-OIS spread adjustment using Bloomberg</t>
  </si>
  <si>
    <t>Inputs: Contrats BAX</t>
  </si>
  <si>
    <t>Information des contrats BAX</t>
  </si>
  <si>
    <t>Contrats BAX</t>
  </si>
  <si>
    <t>Information sur la courbe CAD OIS à trois mois pour déterminer les taux projetés</t>
  </si>
  <si>
    <t>Écart CDOR-OIS à trois moi (Taux BAX - Taux CAD OIS à trois mois projeté)</t>
  </si>
  <si>
    <t>Taux CDOR à trois mois</t>
  </si>
  <si>
    <t>*Set equal to the 3M CDOR-OIS spread by default. Values can be changed to take into account the user's anticipation, refining the probability of Bank of Canada key rate movements.
See "3M CAD-OIS spread adjustment" sheet for example.</t>
  </si>
  <si>
    <t>*Défini égal à l'écart CDOR-OIS à trois mois courant par défaut. Les valeurs peuvent être modifiées pour prendre en compte l'anticipation de l'utilisateur, raffinant la probabilité de mouvements du taux directeur de la Banque du Canada. Voir feuille "ajustement CDOR-OIS 3M" pour un exemple.</t>
  </si>
  <si>
    <t>BAZ18</t>
  </si>
  <si>
    <t>BAH19</t>
  </si>
  <si>
    <t>BAM19</t>
  </si>
  <si>
    <t>BAU19</t>
  </si>
  <si>
    <t>BAZ19</t>
  </si>
  <si>
    <t>BAH20</t>
  </si>
  <si>
    <t>BAM20</t>
  </si>
  <si>
    <t>BAU20</t>
  </si>
  <si>
    <t>BAZ20</t>
  </si>
  <si>
    <t>BAH21</t>
  </si>
  <si>
    <t>BAM21</t>
  </si>
  <si>
    <t>BAU21</t>
  </si>
  <si>
    <t>Contrat BAX
(representé par le symbole)</t>
  </si>
  <si>
    <t>BAX Contract 
(represented by the symbol)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</si>
</sst>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
    <numFmt numFmtId="166" formatCode="0.0000000"/>
    <numFmt numFmtId="167" formatCode="0.0000"/>
  </numFmts>
  <fonts count="2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rgb="FF00B0F0"/>
      <name val="Calibri"/>
      <family val="2"/>
      <scheme val="minor"/>
    </font>
    <font>
      <b/>
      <sz val="12"/>
      <color rgb="FF00B0F0"/>
      <name val="Calibri"/>
      <family val="2"/>
      <scheme val="minor"/>
    </font>
    <font>
      <b/>
      <sz val="12"/>
      <color rgb="FFFF0000"/>
      <name val="Calibri"/>
      <family val="2"/>
      <scheme val="minor"/>
    </font>
    <font>
      <sz val="9"/>
      <color theme="1"/>
      <name val="Calibri"/>
      <family val="2"/>
      <scheme val="minor"/>
    </font>
    <font>
      <sz val="8"/>
      <color theme="1"/>
      <name val="Calibri"/>
      <family val="2"/>
      <scheme val="minor"/>
    </font>
    <font>
      <b/>
      <sz val="8"/>
      <color theme="1"/>
      <name val="Calibri"/>
      <family val="2"/>
      <scheme val="minor"/>
    </font>
    <font>
      <b/>
      <sz val="10"/>
      <color theme="1"/>
      <name val="Calibri"/>
      <family val="2"/>
      <scheme val="minor"/>
    </font>
    <font>
      <sz val="10"/>
      <color theme="1"/>
      <name val="Calibri"/>
      <family val="2"/>
      <scheme val="minor"/>
    </font>
    <font>
      <sz val="12"/>
      <color theme="1"/>
      <name val="Calibri"/>
      <family val="2"/>
      <scheme val="minor"/>
    </font>
    <font>
      <b/>
      <sz val="11"/>
      <color rgb="FF00B0F0"/>
      <name val="Calibri"/>
      <family val="2"/>
      <scheme val="minor"/>
    </font>
    <font>
      <sz val="11"/>
      <color rgb="FF00B0F0"/>
      <name val="Calibri"/>
      <family val="2"/>
      <scheme val="minor"/>
    </font>
    <font>
      <b/>
      <sz val="11"/>
      <color rgb="FFFF0000"/>
      <name val="Calibri"/>
      <family val="2"/>
      <scheme val="minor"/>
    </font>
    <font>
      <b/>
      <sz val="11"/>
      <color rgb="FFFFC000"/>
      <name val="Calibri"/>
      <family val="2"/>
      <scheme val="minor"/>
    </font>
    <font>
      <b/>
      <sz val="11"/>
      <color rgb="FFFFFFFF"/>
      <name val="Calibri"/>
      <family val="2"/>
      <scheme val="minor"/>
    </font>
    <font>
      <sz val="10"/>
      <color theme="0"/>
      <name val="Calibri"/>
      <family val="2"/>
      <scheme val="minor"/>
    </font>
    <font>
      <sz val="10"/>
      <color rgb="FFFF0000"/>
      <name val="Calibri"/>
      <family val="2"/>
      <scheme val="minor"/>
    </font>
    <font>
      <sz val="7"/>
      <color theme="1"/>
      <name val="Calibri"/>
      <family val="2"/>
      <scheme val="minor"/>
    </font>
    <font>
      <sz val="11"/>
      <color rgb="FF000000"/>
      <name val="Calibri"/>
      <family val="2"/>
      <scheme val="minor"/>
    </font>
    <font>
      <sz val="11"/>
      <color theme="0"/>
      <name val="Calibri"/>
      <family val="2"/>
      <scheme val="minor"/>
    </font>
  </fonts>
  <fills count="13">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59999389629810485"/>
        <bgColor indexed="64"/>
      </patternFill>
    </fill>
    <fill>
      <gradientFill>
        <stop position="0">
          <color rgb="FF1F497D"/>
        </stop>
        <stop position="0.5">
          <color rgb="FF4F81BD"/>
        </stop>
        <stop position="1">
          <color rgb="FF1F497D"/>
        </stop>
      </gradientFill>
    </fill>
    <fill>
      <patternFill patternType="solid">
        <fgColor theme="4" tint="-0.499984740745262"/>
        <bgColor indexed="64"/>
      </patternFill>
    </fill>
    <fill>
      <patternFill patternType="solid">
        <fgColor theme="4" tint="-0.249977111117893"/>
        <bgColor indexed="64"/>
      </patternFill>
    </fill>
    <fill>
      <patternFill patternType="solid">
        <fgColor theme="4" tint="0.39997558519241921"/>
        <bgColor indexed="64"/>
      </patternFill>
    </fill>
  </fills>
  <borders count="4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8"/>
      </left>
      <right/>
      <top style="medium">
        <color indexed="64"/>
      </top>
      <bottom/>
      <diagonal/>
    </border>
    <border>
      <left style="thin">
        <color indexed="8"/>
      </left>
      <right style="medium">
        <color indexed="64"/>
      </right>
      <top style="medium">
        <color indexed="64"/>
      </top>
      <bottom/>
      <diagonal/>
    </border>
    <border>
      <left style="thin">
        <color theme="0"/>
      </left>
      <right style="thin">
        <color theme="0"/>
      </right>
      <top style="medium">
        <color indexed="64"/>
      </top>
      <bottom style="thin">
        <color theme="0"/>
      </bottom>
      <diagonal/>
    </border>
    <border>
      <left style="thin">
        <color theme="0"/>
      </left>
      <right style="thin">
        <color indexed="9"/>
      </right>
      <top style="medium">
        <color indexed="64"/>
      </top>
      <bottom style="thin">
        <color indexed="9"/>
      </bottom>
      <diagonal/>
    </border>
    <border>
      <left style="thin">
        <color indexed="9"/>
      </left>
      <right style="medium">
        <color indexed="64"/>
      </right>
      <top style="medium">
        <color indexed="64"/>
      </top>
      <bottom style="thin">
        <color indexed="9"/>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9"/>
      </left>
      <right style="thin">
        <color indexed="9"/>
      </right>
      <top style="medium">
        <color indexed="64"/>
      </top>
      <bottom/>
      <diagonal/>
    </border>
    <border>
      <left style="thin">
        <color theme="0"/>
      </left>
      <right style="thin">
        <color theme="0"/>
      </right>
      <top style="medium">
        <color indexed="64"/>
      </top>
      <bottom/>
      <diagonal/>
    </border>
    <border>
      <left style="thin">
        <color theme="0"/>
      </left>
      <right style="thin">
        <color indexed="9"/>
      </right>
      <top style="medium">
        <color indexed="64"/>
      </top>
      <bottom/>
      <diagonal/>
    </border>
    <border>
      <left style="thin">
        <color indexed="9"/>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215">
    <xf numFmtId="0" fontId="0" fillId="0" borderId="0" xfId="0"/>
    <xf numFmtId="0" fontId="4" fillId="2" borderId="0" xfId="0" applyFont="1" applyFill="1" applyAlignment="1">
      <alignment vertical="center" wrapText="1"/>
    </xf>
    <xf numFmtId="0" fontId="3" fillId="0" borderId="0" xfId="0" applyFont="1"/>
    <xf numFmtId="0" fontId="5" fillId="2" borderId="0" xfId="0" applyFont="1" applyFill="1" applyAlignment="1">
      <alignment wrapText="1"/>
    </xf>
    <xf numFmtId="0" fontId="6" fillId="2" borderId="0" xfId="0" applyFont="1" applyFill="1" applyAlignment="1">
      <alignment vertical="center" wrapText="1"/>
    </xf>
    <xf numFmtId="0" fontId="0" fillId="3" borderId="1" xfId="0" applyFill="1" applyBorder="1" applyAlignment="1">
      <alignment horizontal="center"/>
    </xf>
    <xf numFmtId="0" fontId="0" fillId="3" borderId="3" xfId="0" applyFill="1" applyBorder="1" applyAlignment="1">
      <alignment horizontal="center"/>
    </xf>
    <xf numFmtId="0" fontId="0" fillId="0" borderId="0" xfId="0" applyFill="1" applyBorder="1"/>
    <xf numFmtId="0" fontId="0" fillId="0" borderId="0" xfId="0" applyBorder="1"/>
    <xf numFmtId="0" fontId="3" fillId="0" borderId="0" xfId="0" applyFont="1" applyFill="1" applyBorder="1" applyAlignment="1">
      <alignment vertical="center"/>
    </xf>
    <xf numFmtId="0" fontId="7" fillId="4" borderId="6"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6"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0" fillId="0" borderId="9" xfId="0" applyFill="1" applyBorder="1"/>
    <xf numFmtId="17" fontId="0" fillId="0" borderId="0" xfId="0" applyNumberFormat="1" applyFill="1" applyBorder="1"/>
    <xf numFmtId="9" fontId="0" fillId="0" borderId="0" xfId="1" applyFont="1" applyBorder="1"/>
    <xf numFmtId="0" fontId="0" fillId="0" borderId="0" xfId="1" applyNumberFormat="1" applyFont="1" applyBorder="1"/>
    <xf numFmtId="0" fontId="8" fillId="0" borderId="0" xfId="0" applyFont="1" applyAlignment="1">
      <alignment vertical="top" wrapText="1"/>
    </xf>
    <xf numFmtId="0" fontId="11" fillId="0" borderId="0" xfId="0" applyFont="1"/>
    <xf numFmtId="17" fontId="7" fillId="0" borderId="18" xfId="0" applyNumberFormat="1" applyFont="1" applyBorder="1" applyAlignment="1">
      <alignment horizontal="center" vertical="center"/>
    </xf>
    <xf numFmtId="17" fontId="7" fillId="0" borderId="19" xfId="0" applyNumberFormat="1" applyFont="1" applyBorder="1" applyAlignment="1">
      <alignment horizontal="center" vertical="center"/>
    </xf>
    <xf numFmtId="17" fontId="7" fillId="0" borderId="20" xfId="0" applyNumberFormat="1" applyFont="1" applyBorder="1" applyAlignment="1">
      <alignment horizontal="center" vertical="center"/>
    </xf>
    <xf numFmtId="0" fontId="12" fillId="0" borderId="0" xfId="0" applyFont="1"/>
    <xf numFmtId="0" fontId="13" fillId="2" borderId="0" xfId="0" applyFont="1" applyFill="1" applyAlignment="1">
      <alignment vertical="center"/>
    </xf>
    <xf numFmtId="0" fontId="14" fillId="2" borderId="0" xfId="0" applyFont="1" applyFill="1"/>
    <xf numFmtId="0" fontId="0" fillId="0" borderId="0" xfId="0" applyAlignment="1">
      <alignment vertical="center"/>
    </xf>
    <xf numFmtId="0" fontId="0" fillId="0" borderId="0" xfId="0" applyAlignment="1">
      <alignment horizontal="center"/>
    </xf>
    <xf numFmtId="0" fontId="0" fillId="0" borderId="17" xfId="0" applyBorder="1" applyAlignment="1">
      <alignment horizontal="center"/>
    </xf>
    <xf numFmtId="0" fontId="0" fillId="0" borderId="22" xfId="0" applyBorder="1" applyAlignment="1">
      <alignment horizontal="center"/>
    </xf>
    <xf numFmtId="0" fontId="16" fillId="9" borderId="1" xfId="0" applyFont="1" applyFill="1" applyBorder="1" applyAlignment="1">
      <alignment horizontal="center" vertical="center"/>
    </xf>
    <xf numFmtId="0" fontId="16" fillId="9" borderId="23" xfId="0" applyFont="1" applyFill="1" applyBorder="1" applyAlignment="1">
      <alignment horizontal="center" vertical="center"/>
    </xf>
    <xf numFmtId="0" fontId="16" fillId="9" borderId="24" xfId="0" applyFont="1" applyFill="1" applyBorder="1" applyAlignment="1">
      <alignment horizontal="center" vertical="center"/>
    </xf>
    <xf numFmtId="0" fontId="16" fillId="9" borderId="25" xfId="0" applyFont="1" applyFill="1" applyBorder="1" applyAlignment="1">
      <alignment horizontal="center" vertical="center"/>
    </xf>
    <xf numFmtId="0" fontId="17" fillId="9" borderId="26" xfId="0" applyFont="1" applyFill="1" applyBorder="1" applyAlignment="1">
      <alignment horizontal="center" vertical="center"/>
    </xf>
    <xf numFmtId="0" fontId="17" fillId="9" borderId="27" xfId="0" applyFont="1" applyFill="1" applyBorder="1" applyAlignment="1">
      <alignment horizontal="center" vertical="center"/>
    </xf>
    <xf numFmtId="0" fontId="17" fillId="9" borderId="14" xfId="0" applyFont="1" applyFill="1" applyBorder="1" applyAlignment="1">
      <alignment horizontal="center" vertical="center"/>
    </xf>
    <xf numFmtId="0" fontId="2" fillId="2" borderId="10" xfId="0" applyFont="1" applyFill="1"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14" fontId="0" fillId="0" borderId="0" xfId="0" applyNumberFormat="1" applyBorder="1" applyAlignment="1">
      <alignment horizontal="center"/>
    </xf>
    <xf numFmtId="164" fontId="0" fillId="0" borderId="11" xfId="0" applyNumberFormat="1" applyBorder="1" applyAlignment="1">
      <alignment horizontal="center"/>
    </xf>
    <xf numFmtId="164" fontId="0" fillId="3" borderId="5" xfId="0" applyNumberFormat="1" applyFill="1" applyBorder="1" applyAlignment="1">
      <alignment horizontal="center"/>
    </xf>
    <xf numFmtId="0" fontId="2" fillId="2" borderId="3" xfId="0" applyFont="1" applyFill="1" applyBorder="1" applyAlignment="1">
      <alignment horizontal="center"/>
    </xf>
    <xf numFmtId="0" fontId="0" fillId="0" borderId="21"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164" fontId="0" fillId="0" borderId="4" xfId="0" applyNumberFormat="1" applyBorder="1" applyAlignment="1">
      <alignment horizontal="center"/>
    </xf>
    <xf numFmtId="164" fontId="0" fillId="3" borderId="12" xfId="0" applyNumberFormat="1" applyFill="1" applyBorder="1" applyAlignment="1">
      <alignment horizontal="center"/>
    </xf>
    <xf numFmtId="0" fontId="11" fillId="0" borderId="0" xfId="0" applyFont="1" applyAlignment="1">
      <alignment horizontal="center"/>
    </xf>
    <xf numFmtId="0" fontId="11" fillId="0" borderId="21" xfId="0" applyFont="1" applyBorder="1" applyAlignment="1">
      <alignment horizontal="center"/>
    </xf>
    <xf numFmtId="49" fontId="0" fillId="0" borderId="0" xfId="0" applyNumberFormat="1" applyBorder="1" applyAlignment="1">
      <alignment horizontal="center"/>
    </xf>
    <xf numFmtId="49" fontId="0" fillId="0" borderId="21" xfId="0" applyNumberFormat="1" applyBorder="1" applyAlignment="1">
      <alignment horizontal="center"/>
    </xf>
    <xf numFmtId="9" fontId="18" fillId="0" borderId="13" xfId="1" applyFont="1" applyBorder="1" applyAlignment="1">
      <alignment horizontal="center"/>
    </xf>
    <xf numFmtId="9" fontId="18" fillId="0" borderId="2" xfId="1" applyFont="1" applyBorder="1" applyAlignment="1">
      <alignment horizontal="center"/>
    </xf>
    <xf numFmtId="9" fontId="18" fillId="0" borderId="0" xfId="1" applyFont="1" applyBorder="1" applyAlignment="1">
      <alignment horizontal="center"/>
    </xf>
    <xf numFmtId="9" fontId="18" fillId="0" borderId="11" xfId="1" applyFont="1" applyBorder="1" applyAlignment="1">
      <alignment horizontal="center"/>
    </xf>
    <xf numFmtId="9" fontId="18" fillId="0" borderId="21" xfId="1" applyFont="1" applyBorder="1" applyAlignment="1">
      <alignment horizontal="center"/>
    </xf>
    <xf numFmtId="9" fontId="18" fillId="0" borderId="4" xfId="1" applyFont="1" applyBorder="1" applyAlignment="1">
      <alignment horizontal="center"/>
    </xf>
    <xf numFmtId="164" fontId="11" fillId="0" borderId="5" xfId="0" applyNumberFormat="1" applyFont="1" applyFill="1" applyBorder="1" applyAlignment="1">
      <alignment horizontal="center"/>
    </xf>
    <xf numFmtId="2" fontId="11" fillId="0" borderId="5" xfId="0" applyNumberFormat="1" applyFont="1" applyFill="1" applyBorder="1" applyAlignment="1">
      <alignment horizontal="center"/>
    </xf>
    <xf numFmtId="165" fontId="11" fillId="0" borderId="11" xfId="1" applyNumberFormat="1" applyFont="1" applyFill="1" applyBorder="1" applyAlignment="1">
      <alignment horizontal="center"/>
    </xf>
    <xf numFmtId="0" fontId="0" fillId="0" borderId="0" xfId="0" applyBorder="1" applyAlignment="1">
      <alignment horizontal="center" vertical="center"/>
    </xf>
    <xf numFmtId="164" fontId="0" fillId="0" borderId="0" xfId="0" applyNumberFormat="1"/>
    <xf numFmtId="166" fontId="0" fillId="0" borderId="0" xfId="0" applyNumberFormat="1"/>
    <xf numFmtId="167" fontId="0" fillId="0" borderId="0" xfId="0" applyNumberFormat="1"/>
    <xf numFmtId="0" fontId="0" fillId="10" borderId="14" xfId="0" applyFill="1" applyBorder="1" applyAlignment="1">
      <alignment horizontal="center"/>
    </xf>
    <xf numFmtId="0" fontId="11" fillId="11" borderId="5" xfId="0" applyFont="1" applyFill="1" applyBorder="1" applyAlignment="1">
      <alignment horizontal="center"/>
    </xf>
    <xf numFmtId="0" fontId="11" fillId="12" borderId="5" xfId="0" applyFont="1" applyFill="1" applyBorder="1" applyAlignment="1">
      <alignment horizontal="center"/>
    </xf>
    <xf numFmtId="0" fontId="11" fillId="5" borderId="5" xfId="0" applyFont="1" applyFill="1" applyBorder="1" applyAlignment="1">
      <alignment horizontal="center"/>
    </xf>
    <xf numFmtId="0" fontId="11" fillId="4" borderId="5" xfId="0" applyFont="1" applyFill="1" applyBorder="1" applyAlignment="1">
      <alignment horizontal="center"/>
    </xf>
    <xf numFmtId="0" fontId="11" fillId="0" borderId="12" xfId="0" applyFont="1" applyBorder="1" applyAlignment="1">
      <alignment horizontal="center"/>
    </xf>
    <xf numFmtId="0" fontId="0" fillId="0" borderId="3" xfId="0" applyBorder="1"/>
    <xf numFmtId="0" fontId="0" fillId="0" borderId="21" xfId="0" applyBorder="1"/>
    <xf numFmtId="0" fontId="0" fillId="0" borderId="4" xfId="0" applyBorder="1"/>
    <xf numFmtId="0" fontId="0" fillId="0" borderId="17" xfId="0" applyBorder="1" applyAlignment="1">
      <alignment horizontal="center"/>
    </xf>
    <xf numFmtId="0" fontId="0" fillId="0" borderId="21"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0" fillId="0" borderId="21" xfId="0" applyBorder="1" applyAlignment="1">
      <alignment horizontal="center"/>
    </xf>
    <xf numFmtId="0" fontId="0" fillId="0" borderId="0" xfId="0" applyBorder="1" applyAlignment="1">
      <alignment horizontal="center"/>
    </xf>
    <xf numFmtId="14" fontId="21" fillId="0" borderId="0" xfId="0" applyNumberFormat="1" applyFont="1" applyBorder="1" applyAlignment="1">
      <alignment horizontal="center" wrapText="1"/>
    </xf>
    <xf numFmtId="0" fontId="17" fillId="9" borderId="38" xfId="0" applyFont="1" applyFill="1" applyBorder="1" applyAlignment="1">
      <alignment horizontal="center" vertical="center"/>
    </xf>
    <xf numFmtId="14" fontId="21" fillId="0" borderId="21" xfId="0" applyNumberFormat="1" applyFont="1" applyBorder="1" applyAlignment="1">
      <alignment horizontal="center" wrapText="1"/>
    </xf>
    <xf numFmtId="0" fontId="21" fillId="0" borderId="0" xfId="0" applyFont="1" applyBorder="1" applyAlignment="1">
      <alignment horizontal="center" wrapText="1"/>
    </xf>
    <xf numFmtId="164" fontId="0" fillId="3" borderId="11" xfId="0" applyNumberFormat="1" applyFill="1" applyBorder="1" applyAlignment="1">
      <alignment horizontal="center"/>
    </xf>
    <xf numFmtId="164" fontId="0" fillId="3" borderId="4" xfId="0" applyNumberFormat="1" applyFill="1" applyBorder="1" applyAlignment="1">
      <alignment horizontal="center"/>
    </xf>
    <xf numFmtId="0" fontId="16" fillId="9" borderId="39" xfId="0" applyFont="1" applyFill="1" applyBorder="1" applyAlignment="1">
      <alignment horizontal="center" vertical="center"/>
    </xf>
    <xf numFmtId="0" fontId="17" fillId="9" borderId="40" xfId="0" applyFont="1" applyFill="1" applyBorder="1" applyAlignment="1">
      <alignment horizontal="center" vertical="center"/>
    </xf>
    <xf numFmtId="0" fontId="17" fillId="9" borderId="41" xfId="0" applyFont="1" applyFill="1" applyBorder="1" applyAlignment="1">
      <alignment horizontal="center" vertical="center"/>
    </xf>
    <xf numFmtId="14" fontId="21" fillId="0" borderId="10" xfId="0" applyNumberFormat="1" applyFont="1" applyBorder="1" applyAlignment="1">
      <alignment horizontal="center" wrapText="1"/>
    </xf>
    <xf numFmtId="14" fontId="21" fillId="0" borderId="3" xfId="0" applyNumberFormat="1" applyFont="1" applyBorder="1" applyAlignment="1">
      <alignment horizontal="center" wrapText="1"/>
    </xf>
    <xf numFmtId="0" fontId="21" fillId="0" borderId="21" xfId="0" applyFont="1" applyBorder="1" applyAlignment="1">
      <alignment horizontal="center" wrapText="1"/>
    </xf>
    <xf numFmtId="0" fontId="21" fillId="0" borderId="11" xfId="0" applyFont="1" applyBorder="1" applyAlignment="1">
      <alignment horizontal="center" wrapText="1"/>
    </xf>
    <xf numFmtId="0" fontId="21" fillId="0" borderId="4" xfId="0" applyFont="1" applyBorder="1" applyAlignment="1">
      <alignment horizontal="center" wrapText="1"/>
    </xf>
    <xf numFmtId="0" fontId="17" fillId="9" borderId="2" xfId="0" applyFont="1" applyFill="1" applyBorder="1" applyAlignment="1">
      <alignment horizontal="center" vertical="center"/>
    </xf>
    <xf numFmtId="0" fontId="0" fillId="2" borderId="0" xfId="0" applyFill="1"/>
    <xf numFmtId="2" fontId="21" fillId="0" borderId="11" xfId="0" applyNumberFormat="1" applyFont="1" applyBorder="1" applyAlignment="1">
      <alignment horizontal="center" wrapText="1"/>
    </xf>
    <xf numFmtId="2" fontId="21" fillId="0" borderId="4" xfId="0" applyNumberFormat="1" applyFont="1" applyBorder="1" applyAlignment="1">
      <alignment horizontal="center" wrapText="1"/>
    </xf>
    <xf numFmtId="0" fontId="4" fillId="2" borderId="0" xfId="0" applyFont="1" applyFill="1" applyAlignment="1" applyProtection="1">
      <alignment vertical="center" wrapText="1"/>
      <protection hidden="1"/>
    </xf>
    <xf numFmtId="0" fontId="3" fillId="0" borderId="0" xfId="0" applyFont="1" applyProtection="1">
      <protection hidden="1"/>
    </xf>
    <xf numFmtId="0" fontId="5" fillId="2" borderId="0" xfId="0" applyFont="1" applyFill="1" applyAlignment="1" applyProtection="1">
      <alignment wrapText="1"/>
      <protection hidden="1"/>
    </xf>
    <xf numFmtId="0" fontId="6" fillId="2" borderId="0" xfId="0" applyFont="1" applyFill="1" applyAlignment="1" applyProtection="1">
      <alignment vertical="center" wrapText="1"/>
      <protection hidden="1"/>
    </xf>
    <xf numFmtId="0" fontId="0" fillId="3" borderId="1" xfId="0" applyFill="1" applyBorder="1" applyAlignment="1" applyProtection="1">
      <alignment horizontal="center"/>
      <protection hidden="1"/>
    </xf>
    <xf numFmtId="0" fontId="0" fillId="0" borderId="0" xfId="0" applyProtection="1">
      <protection hidden="1"/>
    </xf>
    <xf numFmtId="0" fontId="0" fillId="3" borderId="3" xfId="0" applyFill="1" applyBorder="1" applyAlignment="1" applyProtection="1">
      <alignment horizontal="center"/>
      <protection hidden="1"/>
    </xf>
    <xf numFmtId="164" fontId="0" fillId="0" borderId="0" xfId="0" applyNumberFormat="1" applyProtection="1">
      <protection hidden="1"/>
    </xf>
    <xf numFmtId="167" fontId="0" fillId="0" borderId="0" xfId="0" applyNumberFormat="1" applyProtection="1">
      <protection hidden="1"/>
    </xf>
    <xf numFmtId="166" fontId="0" fillId="0" borderId="0" xfId="0" applyNumberFormat="1" applyProtection="1">
      <protection hidden="1"/>
    </xf>
    <xf numFmtId="0" fontId="0" fillId="0" borderId="0" xfId="0" applyFill="1" applyBorder="1" applyProtection="1">
      <protection hidden="1"/>
    </xf>
    <xf numFmtId="0" fontId="0" fillId="0" borderId="0" xfId="0" applyBorder="1" applyProtection="1">
      <protection hidden="1"/>
    </xf>
    <xf numFmtId="0" fontId="3" fillId="0" borderId="0" xfId="0" applyFont="1" applyFill="1" applyBorder="1" applyAlignment="1" applyProtection="1">
      <alignment vertical="center"/>
      <protection hidden="1"/>
    </xf>
    <xf numFmtId="0" fontId="7" fillId="4" borderId="6" xfId="0" applyFont="1" applyFill="1" applyBorder="1" applyAlignment="1" applyProtection="1">
      <alignment horizontal="center" vertical="center" wrapText="1"/>
      <protection hidden="1"/>
    </xf>
    <xf numFmtId="0" fontId="7" fillId="5" borderId="7" xfId="0" applyFont="1" applyFill="1" applyBorder="1" applyAlignment="1" applyProtection="1">
      <alignment horizontal="center" vertical="center" wrapText="1"/>
      <protection hidden="1"/>
    </xf>
    <xf numFmtId="0" fontId="7" fillId="0" borderId="7" xfId="0" applyFont="1" applyBorder="1" applyAlignment="1" applyProtection="1">
      <alignment horizontal="center" vertical="center" wrapText="1"/>
      <protection hidden="1"/>
    </xf>
    <xf numFmtId="0" fontId="7" fillId="6" borderId="7" xfId="0" applyFont="1" applyFill="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8" xfId="0" applyFont="1" applyFill="1" applyBorder="1" applyAlignment="1" applyProtection="1">
      <alignment horizontal="center" vertical="center" wrapText="1"/>
      <protection hidden="1"/>
    </xf>
    <xf numFmtId="0" fontId="0" fillId="0" borderId="9" xfId="0" applyFill="1" applyBorder="1" applyProtection="1">
      <protection hidden="1"/>
    </xf>
    <xf numFmtId="164" fontId="11" fillId="0" borderId="5" xfId="0" applyNumberFormat="1" applyFont="1" applyFill="1" applyBorder="1" applyAlignment="1" applyProtection="1">
      <alignment horizontal="center"/>
      <protection hidden="1"/>
    </xf>
    <xf numFmtId="2" fontId="11" fillId="0" borderId="5" xfId="0" applyNumberFormat="1" applyFont="1" applyFill="1" applyBorder="1" applyAlignment="1" applyProtection="1">
      <alignment horizontal="center"/>
      <protection hidden="1"/>
    </xf>
    <xf numFmtId="165" fontId="11" fillId="0" borderId="11" xfId="1" applyNumberFormat="1" applyFont="1" applyFill="1" applyBorder="1" applyAlignment="1" applyProtection="1">
      <alignment horizontal="center"/>
      <protection hidden="1"/>
    </xf>
    <xf numFmtId="17" fontId="0" fillId="0" borderId="0" xfId="0" applyNumberFormat="1" applyFill="1" applyBorder="1" applyProtection="1">
      <protection hidden="1"/>
    </xf>
    <xf numFmtId="9" fontId="0" fillId="0" borderId="0" xfId="1" applyFont="1" applyBorder="1" applyProtection="1">
      <protection hidden="1"/>
    </xf>
    <xf numFmtId="0" fontId="0" fillId="0" borderId="0" xfId="1" applyNumberFormat="1" applyFont="1" applyBorder="1" applyProtection="1">
      <protection hidden="1"/>
    </xf>
    <xf numFmtId="0" fontId="8" fillId="0" borderId="0" xfId="0" applyFont="1" applyAlignment="1" applyProtection="1">
      <alignment vertical="top" wrapText="1"/>
      <protection hidden="1"/>
    </xf>
    <xf numFmtId="0" fontId="11" fillId="0" borderId="0" xfId="0" applyFont="1" applyProtection="1">
      <protection hidden="1"/>
    </xf>
    <xf numFmtId="17" fontId="7" fillId="0" borderId="18" xfId="0" applyNumberFormat="1" applyFont="1" applyBorder="1" applyAlignment="1" applyProtection="1">
      <alignment horizontal="center" vertical="center"/>
      <protection hidden="1"/>
    </xf>
    <xf numFmtId="17" fontId="7" fillId="0" borderId="19" xfId="0" applyNumberFormat="1" applyFont="1" applyBorder="1" applyAlignment="1" applyProtection="1">
      <alignment horizontal="center" vertical="center"/>
      <protection hidden="1"/>
    </xf>
    <xf numFmtId="17" fontId="7" fillId="0" borderId="20" xfId="0" applyNumberFormat="1" applyFont="1" applyBorder="1" applyAlignment="1" applyProtection="1">
      <alignment horizontal="center" vertical="center"/>
      <protection hidden="1"/>
    </xf>
    <xf numFmtId="0" fontId="0" fillId="10" borderId="14" xfId="0" applyFill="1" applyBorder="1" applyAlignment="1" applyProtection="1">
      <alignment horizontal="center"/>
      <protection hidden="1"/>
    </xf>
    <xf numFmtId="9" fontId="18" fillId="0" borderId="13" xfId="1" applyFont="1" applyBorder="1" applyAlignment="1" applyProtection="1">
      <alignment horizontal="center"/>
      <protection hidden="1"/>
    </xf>
    <xf numFmtId="9" fontId="18" fillId="0" borderId="2" xfId="1" applyFont="1" applyBorder="1" applyAlignment="1" applyProtection="1">
      <alignment horizontal="center"/>
      <protection hidden="1"/>
    </xf>
    <xf numFmtId="0" fontId="11" fillId="11" borderId="5" xfId="0" applyFont="1" applyFill="1" applyBorder="1" applyAlignment="1" applyProtection="1">
      <alignment horizontal="center"/>
      <protection hidden="1"/>
    </xf>
    <xf numFmtId="9" fontId="18" fillId="0" borderId="0" xfId="1" applyFont="1" applyBorder="1" applyAlignment="1" applyProtection="1">
      <alignment horizontal="center"/>
      <protection hidden="1"/>
    </xf>
    <xf numFmtId="9" fontId="18" fillId="0" borderId="11" xfId="1" applyFont="1" applyBorder="1" applyAlignment="1" applyProtection="1">
      <alignment horizontal="center"/>
      <protection hidden="1"/>
    </xf>
    <xf numFmtId="0" fontId="11" fillId="12" borderId="5" xfId="0" applyFont="1" applyFill="1" applyBorder="1" applyAlignment="1" applyProtection="1">
      <alignment horizontal="center"/>
      <protection hidden="1"/>
    </xf>
    <xf numFmtId="0" fontId="11" fillId="5" borderId="5" xfId="0" applyFont="1" applyFill="1" applyBorder="1" applyAlignment="1" applyProtection="1">
      <alignment horizontal="center"/>
      <protection hidden="1"/>
    </xf>
    <xf numFmtId="0" fontId="12" fillId="0" borderId="0" xfId="0" applyFont="1" applyProtection="1">
      <protection hidden="1"/>
    </xf>
    <xf numFmtId="0" fontId="11" fillId="4" borderId="5" xfId="0" applyFont="1" applyFill="1" applyBorder="1" applyAlignment="1" applyProtection="1">
      <alignment horizontal="center"/>
      <protection hidden="1"/>
    </xf>
    <xf numFmtId="0" fontId="11" fillId="0" borderId="12" xfId="0" applyFont="1" applyBorder="1" applyAlignment="1" applyProtection="1">
      <alignment horizontal="center"/>
      <protection hidden="1"/>
    </xf>
    <xf numFmtId="9" fontId="18" fillId="0" borderId="21" xfId="1" applyFont="1" applyBorder="1" applyAlignment="1" applyProtection="1">
      <alignment horizontal="center"/>
      <protection hidden="1"/>
    </xf>
    <xf numFmtId="9" fontId="18" fillId="0" borderId="4" xfId="1" applyFont="1" applyBorder="1" applyAlignment="1" applyProtection="1">
      <alignment horizontal="center"/>
      <protection hidden="1"/>
    </xf>
    <xf numFmtId="0" fontId="0" fillId="0" borderId="3" xfId="0" applyBorder="1" applyProtection="1">
      <protection hidden="1"/>
    </xf>
    <xf numFmtId="0" fontId="0" fillId="0" borderId="21" xfId="0" applyBorder="1" applyProtection="1">
      <protection hidden="1"/>
    </xf>
    <xf numFmtId="0" fontId="0" fillId="0" borderId="4" xfId="0" applyBorder="1" applyProtection="1">
      <protection hidden="1"/>
    </xf>
    <xf numFmtId="0" fontId="2" fillId="3" borderId="2" xfId="0" applyFont="1" applyFill="1" applyBorder="1" applyAlignment="1" applyProtection="1">
      <alignment horizontal="center" vertical="center"/>
      <protection locked="0"/>
    </xf>
    <xf numFmtId="167" fontId="2" fillId="3" borderId="4" xfId="0" applyNumberFormat="1" applyFont="1" applyFill="1" applyBorder="1" applyAlignment="1" applyProtection="1">
      <alignment horizontal="center" vertical="center"/>
      <protection locked="0"/>
    </xf>
    <xf numFmtId="167" fontId="19" fillId="6" borderId="5" xfId="0" applyNumberFormat="1" applyFont="1" applyFill="1" applyBorder="1" applyAlignment="1" applyProtection="1">
      <alignment horizontal="center"/>
      <protection locked="0"/>
    </xf>
    <xf numFmtId="17" fontId="19" fillId="4" borderId="10" xfId="0" applyNumberFormat="1" applyFont="1" applyFill="1" applyBorder="1" applyAlignment="1" applyProtection="1">
      <alignment horizontal="center"/>
      <protection locked="0"/>
    </xf>
    <xf numFmtId="164" fontId="19" fillId="5" borderId="5" xfId="0" applyNumberFormat="1" applyFont="1" applyFill="1" applyBorder="1" applyAlignment="1" applyProtection="1">
      <alignment horizontal="center"/>
      <protection locked="0"/>
    </xf>
    <xf numFmtId="0" fontId="0" fillId="0" borderId="17" xfId="0" applyBorder="1" applyAlignment="1">
      <alignment horizontal="center"/>
    </xf>
    <xf numFmtId="0" fontId="22" fillId="0" borderId="0" xfId="0" applyFont="1"/>
    <xf numFmtId="0" fontId="20" fillId="0" borderId="36" xfId="0" applyFont="1" applyBorder="1" applyAlignment="1">
      <alignment horizontal="left" wrapText="1"/>
    </xf>
    <xf numFmtId="0" fontId="20" fillId="0" borderId="28" xfId="0" applyFont="1" applyBorder="1" applyAlignment="1">
      <alignment horizontal="left" wrapText="1"/>
    </xf>
    <xf numFmtId="0" fontId="20" fillId="0" borderId="29" xfId="0" applyFont="1" applyBorder="1" applyAlignment="1">
      <alignment horizontal="left" wrapText="1"/>
    </xf>
    <xf numFmtId="0" fontId="20" fillId="0" borderId="30" xfId="0" applyFont="1" applyBorder="1" applyAlignment="1">
      <alignment horizontal="left" wrapText="1"/>
    </xf>
    <xf numFmtId="0" fontId="20" fillId="0" borderId="0" xfId="0" applyFont="1" applyBorder="1" applyAlignment="1">
      <alignment horizontal="left" wrapText="1"/>
    </xf>
    <xf numFmtId="0" fontId="20" fillId="0" borderId="18" xfId="0" applyFont="1" applyBorder="1" applyAlignment="1">
      <alignment horizontal="left" wrapText="1"/>
    </xf>
    <xf numFmtId="0" fontId="20" fillId="0" borderId="31" xfId="0" applyFont="1" applyBorder="1" applyAlignment="1">
      <alignment horizontal="left" wrapText="1"/>
    </xf>
    <xf numFmtId="0" fontId="20" fillId="0" borderId="9" xfId="0" applyFont="1" applyBorder="1" applyAlignment="1">
      <alignment horizontal="left" wrapText="1"/>
    </xf>
    <xf numFmtId="0" fontId="20" fillId="0" borderId="32" xfId="0" applyFont="1" applyBorder="1" applyAlignment="1">
      <alignment horizontal="left" wrapText="1"/>
    </xf>
    <xf numFmtId="0" fontId="7" fillId="0" borderId="28" xfId="0" applyFont="1" applyFill="1" applyBorder="1" applyAlignment="1">
      <alignment horizontal="left" vertical="top" wrapText="1"/>
    </xf>
    <xf numFmtId="0" fontId="7" fillId="0" borderId="3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1" xfId="0" applyFont="1" applyFill="1" applyBorder="1" applyAlignment="1">
      <alignment horizontal="left" vertical="top" wrapText="1"/>
    </xf>
    <xf numFmtId="0" fontId="4" fillId="2" borderId="0" xfId="0" applyFont="1" applyFill="1" applyAlignment="1">
      <alignment horizontal="center" vertical="center" wrapText="1"/>
    </xf>
    <xf numFmtId="0" fontId="5" fillId="2" borderId="0" xfId="0" applyFont="1" applyFill="1" applyAlignment="1">
      <alignment horizontal="center" wrapText="1"/>
    </xf>
    <xf numFmtId="0" fontId="6" fillId="2" borderId="0" xfId="0" applyFont="1" applyFill="1" applyAlignment="1">
      <alignment horizontal="center" vertical="center" wrapText="1"/>
    </xf>
    <xf numFmtId="0" fontId="8" fillId="0" borderId="33" xfId="0" applyFont="1" applyBorder="1" applyAlignment="1">
      <alignment horizontal="left" vertical="top" wrapText="1"/>
    </xf>
    <xf numFmtId="0" fontId="8" fillId="0" borderId="34" xfId="0" applyFont="1" applyBorder="1" applyAlignment="1">
      <alignment horizontal="left" vertical="top" wrapText="1"/>
    </xf>
    <xf numFmtId="0" fontId="8" fillId="0" borderId="35" xfId="0" applyFont="1" applyBorder="1" applyAlignment="1">
      <alignment horizontal="left" vertical="top" wrapText="1"/>
    </xf>
    <xf numFmtId="0" fontId="9" fillId="0" borderId="14" xfId="0" applyFont="1" applyBorder="1" applyAlignment="1">
      <alignment horizontal="center" vertical="center" wrapText="1"/>
    </xf>
    <xf numFmtId="0" fontId="9" fillId="0" borderId="5" xfId="0" applyFont="1" applyBorder="1" applyAlignment="1">
      <alignment horizontal="center" vertical="center" wrapText="1"/>
    </xf>
    <xf numFmtId="0" fontId="10" fillId="0" borderId="15" xfId="0" applyFont="1" applyBorder="1" applyAlignment="1">
      <alignment horizontal="center" vertical="top" wrapText="1"/>
    </xf>
    <xf numFmtId="0" fontId="10" fillId="0" borderId="16" xfId="0" applyFont="1" applyBorder="1" applyAlignment="1">
      <alignment horizontal="center" vertical="top" wrapText="1"/>
    </xf>
    <xf numFmtId="0" fontId="10" fillId="0" borderId="17" xfId="0" applyFont="1" applyBorder="1" applyAlignment="1">
      <alignment horizontal="center" vertical="top" wrapText="1"/>
    </xf>
    <xf numFmtId="0" fontId="0" fillId="7" borderId="14" xfId="0" applyFill="1" applyBorder="1" applyAlignment="1">
      <alignment horizontal="center" vertical="center" textRotation="90"/>
    </xf>
    <xf numFmtId="0" fontId="0" fillId="7" borderId="5" xfId="0" applyFill="1" applyBorder="1" applyAlignment="1">
      <alignment horizontal="center" vertical="center" textRotation="90"/>
    </xf>
    <xf numFmtId="0" fontId="0" fillId="7" borderId="12" xfId="0" applyFill="1" applyBorder="1" applyAlignment="1">
      <alignment horizontal="center" vertical="center" textRotation="90"/>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5" fillId="2" borderId="0" xfId="0" applyFont="1" applyFill="1" applyAlignment="1">
      <alignment horizontal="center"/>
    </xf>
    <xf numFmtId="0" fontId="0" fillId="0" borderId="21" xfId="0" applyBorder="1" applyAlignment="1">
      <alignment horizontal="center"/>
    </xf>
    <xf numFmtId="0" fontId="0" fillId="8" borderId="14" xfId="0" applyFont="1" applyFill="1" applyBorder="1" applyAlignment="1">
      <alignment horizontal="center" vertical="center" textRotation="90"/>
    </xf>
    <xf numFmtId="0" fontId="0" fillId="8" borderId="5" xfId="0" applyFont="1" applyFill="1" applyBorder="1" applyAlignment="1">
      <alignment horizontal="center" vertical="center" textRotation="90"/>
    </xf>
    <xf numFmtId="0" fontId="0" fillId="8" borderId="12" xfId="0" applyFont="1" applyFill="1" applyBorder="1" applyAlignment="1">
      <alignment horizontal="center" vertical="center" textRotation="90"/>
    </xf>
    <xf numFmtId="0" fontId="0" fillId="0" borderId="0" xfId="0" applyBorder="1" applyAlignment="1">
      <alignment horizontal="center"/>
    </xf>
    <xf numFmtId="0" fontId="20" fillId="0" borderId="36" xfId="0" applyFont="1" applyBorder="1" applyAlignment="1" applyProtection="1">
      <alignment horizontal="left" wrapText="1"/>
      <protection hidden="1"/>
    </xf>
    <xf numFmtId="0" fontId="20" fillId="0" borderId="28" xfId="0" applyFont="1" applyBorder="1" applyAlignment="1" applyProtection="1">
      <alignment horizontal="left" wrapText="1"/>
      <protection hidden="1"/>
    </xf>
    <xf numFmtId="0" fontId="20" fillId="0" borderId="29" xfId="0" applyFont="1" applyBorder="1" applyAlignment="1" applyProtection="1">
      <alignment horizontal="left" wrapText="1"/>
      <protection hidden="1"/>
    </xf>
    <xf numFmtId="0" fontId="20" fillId="0" borderId="30" xfId="0" applyFont="1" applyBorder="1" applyAlignment="1" applyProtection="1">
      <alignment horizontal="left" wrapText="1"/>
      <protection hidden="1"/>
    </xf>
    <xf numFmtId="0" fontId="20" fillId="0" borderId="0" xfId="0" applyFont="1" applyBorder="1" applyAlignment="1" applyProtection="1">
      <alignment horizontal="left" wrapText="1"/>
      <protection hidden="1"/>
    </xf>
    <xf numFmtId="0" fontId="20" fillId="0" borderId="18" xfId="0" applyFont="1" applyBorder="1" applyAlignment="1" applyProtection="1">
      <alignment horizontal="left" wrapText="1"/>
      <protection hidden="1"/>
    </xf>
    <xf numFmtId="0" fontId="20" fillId="0" borderId="31" xfId="0" applyFont="1" applyBorder="1" applyAlignment="1" applyProtection="1">
      <alignment horizontal="left" wrapText="1"/>
      <protection hidden="1"/>
    </xf>
    <xf numFmtId="0" fontId="20" fillId="0" borderId="9" xfId="0" applyFont="1" applyBorder="1" applyAlignment="1" applyProtection="1">
      <alignment horizontal="left" wrapText="1"/>
      <protection hidden="1"/>
    </xf>
    <xf numFmtId="0" fontId="20" fillId="0" borderId="32" xfId="0" applyFont="1" applyBorder="1" applyAlignment="1" applyProtection="1">
      <alignment horizontal="left" wrapText="1"/>
      <protection hidden="1"/>
    </xf>
    <xf numFmtId="0" fontId="4" fillId="2" borderId="0" xfId="0" applyFont="1" applyFill="1" applyAlignment="1" applyProtection="1">
      <alignment horizontal="center" vertical="center" wrapText="1"/>
      <protection hidden="1"/>
    </xf>
    <xf numFmtId="0" fontId="5" fillId="2" borderId="0" xfId="0" applyFont="1" applyFill="1" applyAlignment="1" applyProtection="1">
      <alignment horizontal="center" wrapText="1"/>
      <protection hidden="1"/>
    </xf>
    <xf numFmtId="0" fontId="6" fillId="2" borderId="0" xfId="0" applyFont="1" applyFill="1" applyAlignment="1" applyProtection="1">
      <alignment horizontal="center" vertical="center" wrapText="1"/>
      <protection hidden="1"/>
    </xf>
    <xf numFmtId="0" fontId="8" fillId="0" borderId="33" xfId="0" applyFont="1" applyBorder="1" applyAlignment="1" applyProtection="1">
      <alignment horizontal="left" vertical="top" wrapText="1"/>
      <protection hidden="1"/>
    </xf>
    <xf numFmtId="0" fontId="8" fillId="0" borderId="34" xfId="0" applyFont="1" applyBorder="1" applyAlignment="1" applyProtection="1">
      <alignment horizontal="left" vertical="top" wrapText="1"/>
      <protection hidden="1"/>
    </xf>
    <xf numFmtId="0" fontId="8" fillId="0" borderId="35" xfId="0" applyFont="1" applyBorder="1" applyAlignment="1" applyProtection="1">
      <alignment horizontal="left" vertical="top" wrapText="1"/>
      <protection hidden="1"/>
    </xf>
    <xf numFmtId="0" fontId="7" fillId="0" borderId="28" xfId="0" applyFont="1" applyFill="1" applyBorder="1" applyAlignment="1" applyProtection="1">
      <alignment horizontal="left" vertical="top" wrapText="1"/>
      <protection hidden="1"/>
    </xf>
    <xf numFmtId="0" fontId="7" fillId="0" borderId="37" xfId="0" applyFont="1" applyFill="1" applyBorder="1" applyAlignment="1" applyProtection="1">
      <alignment horizontal="left" vertical="top" wrapText="1"/>
      <protection hidden="1"/>
    </xf>
    <xf numFmtId="0" fontId="7" fillId="0" borderId="0" xfId="0" applyFont="1" applyFill="1" applyBorder="1" applyAlignment="1" applyProtection="1">
      <alignment horizontal="left" vertical="top" wrapText="1"/>
      <protection hidden="1"/>
    </xf>
    <xf numFmtId="0" fontId="7" fillId="0" borderId="11" xfId="0" applyFont="1" applyFill="1" applyBorder="1" applyAlignment="1" applyProtection="1">
      <alignment horizontal="left" vertical="top" wrapText="1"/>
      <protection hidden="1"/>
    </xf>
    <xf numFmtId="0" fontId="9" fillId="0" borderId="14" xfId="0" applyFont="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0" fontId="10" fillId="0" borderId="15" xfId="0" applyFont="1" applyBorder="1" applyAlignment="1" applyProtection="1">
      <alignment horizontal="center" vertical="top" wrapText="1"/>
      <protection hidden="1"/>
    </xf>
    <xf numFmtId="0" fontId="10" fillId="0" borderId="16" xfId="0" applyFont="1" applyBorder="1" applyAlignment="1" applyProtection="1">
      <alignment horizontal="center" vertical="top" wrapText="1"/>
      <protection hidden="1"/>
    </xf>
    <xf numFmtId="0" fontId="10" fillId="0" borderId="17" xfId="0" applyFont="1" applyBorder="1" applyAlignment="1" applyProtection="1">
      <alignment horizontal="center" vertical="top" wrapText="1"/>
      <protection hidden="1"/>
    </xf>
  </cellXfs>
  <cellStyles count="2">
    <cellStyle name="Normal" xfId="0" builtinId="0"/>
    <cellStyle name="Percent" xfId="1" builtinId="5"/>
  </cellStyles>
  <dxfs count="2">
    <dxf>
      <fill>
        <patternFill>
          <bgColor rgb="FF990000"/>
        </patternFill>
      </fill>
    </dxf>
    <dxf>
      <fill>
        <patternFill>
          <bgColor rgb="FF990000"/>
        </patternFill>
      </fill>
    </dxf>
  </dxfs>
  <tableStyles count="0" defaultTableStyle="TableStyleMedium2" defaultPivotStyle="PivotStyleLight16"/>
  <colors>
    <mruColors>
      <color rgb="FF990000"/>
      <color rgb="FF0099FF"/>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en-US" sz="1100" b="1">
                <a:solidFill>
                  <a:schemeClr val="tx1"/>
                </a:solidFill>
              </a:rPr>
              <a:t>Implied 3M</a:t>
            </a:r>
            <a:r>
              <a:rPr lang="en-US" sz="1100" b="1" baseline="0">
                <a:solidFill>
                  <a:schemeClr val="tx1"/>
                </a:solidFill>
              </a:rPr>
              <a:t> CDOR rate movement and probability by BAX contract expiry</a:t>
            </a:r>
            <a:endParaRPr lang="en-US" sz="1100" b="1">
              <a:solidFill>
                <a:schemeClr val="tx1"/>
              </a:solidFill>
            </a:endParaRPr>
          </a:p>
        </c:rich>
      </c:tx>
      <c:layout>
        <c:manualLayout>
          <c:xMode val="edge"/>
          <c:yMode val="edge"/>
          <c:x val="0.20539392311734991"/>
          <c:y val="1.969751941153685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5861296965225709E-2"/>
          <c:y val="0.1113714097822734"/>
          <c:w val="0.83578909534643242"/>
          <c:h val="0.83069697596295633"/>
        </c:manualLayout>
      </c:layout>
      <c:barChart>
        <c:barDir val="col"/>
        <c:grouping val="clustered"/>
        <c:varyColors val="0"/>
        <c:ser>
          <c:idx val="1"/>
          <c:order val="1"/>
          <c:spPr>
            <a:solidFill>
              <a:srgbClr val="0070C0"/>
            </a:solidFill>
            <a:ln w="57150">
              <a:solidFill>
                <a:schemeClr val="accent1">
                  <a:lumMod val="75000"/>
                </a:schemeClr>
              </a:solidFill>
            </a:ln>
            <a:effectLst/>
          </c:spPr>
          <c:invertIfNegative val="0"/>
          <c:val>
            <c:numRef>
              <c:f>Website!$L$8:$L$19</c:f>
              <c:numCache>
                <c:formatCode>General</c:formatCode>
                <c:ptCount val="12"/>
                <c:pt idx="0">
                  <c:v>25</c:v>
                </c:pt>
                <c:pt idx="1">
                  <c:v>50</c:v>
                </c:pt>
                <c:pt idx="2">
                  <c:v>50</c:v>
                </c:pt>
                <c:pt idx="3">
                  <c:v>75</c:v>
                </c:pt>
                <c:pt idx="4">
                  <c:v>75</c:v>
                </c:pt>
                <c:pt idx="5">
                  <c:v>75</c:v>
                </c:pt>
                <c:pt idx="6">
                  <c:v>75</c:v>
                </c:pt>
                <c:pt idx="7">
                  <c:v>75</c:v>
                </c:pt>
                <c:pt idx="8">
                  <c:v>75</c:v>
                </c:pt>
                <c:pt idx="9">
                  <c:v>75</c:v>
                </c:pt>
                <c:pt idx="10">
                  <c:v>75</c:v>
                </c:pt>
                <c:pt idx="11">
                  <c:v>75</c:v>
                </c:pt>
              </c:numCache>
            </c:numRef>
          </c:val>
        </c:ser>
        <c:dLbls>
          <c:showLegendKey val="0"/>
          <c:showVal val="0"/>
          <c:showCatName val="0"/>
          <c:showSerName val="0"/>
          <c:showPercent val="0"/>
          <c:showBubbleSize val="0"/>
        </c:dLbls>
        <c:gapWidth val="219"/>
        <c:axId val="323717848"/>
        <c:axId val="323715496"/>
      </c:barChart>
      <c:lineChart>
        <c:grouping val="standard"/>
        <c:varyColors val="0"/>
        <c:ser>
          <c:idx val="0"/>
          <c:order val="0"/>
          <c:spPr>
            <a:ln w="28575" cap="rnd">
              <a:solidFill>
                <a:srgbClr val="800000"/>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Website!$J$8:$J$19</c:f>
              <c:numCache>
                <c:formatCode>mmm\-yy</c:formatCode>
                <c:ptCount val="12"/>
                <c:pt idx="0">
                  <c:v>43451</c:v>
                </c:pt>
                <c:pt idx="1">
                  <c:v>43542</c:v>
                </c:pt>
                <c:pt idx="2">
                  <c:v>43633</c:v>
                </c:pt>
                <c:pt idx="3">
                  <c:v>43724</c:v>
                </c:pt>
                <c:pt idx="4">
                  <c:v>43815</c:v>
                </c:pt>
                <c:pt idx="5">
                  <c:v>43906</c:v>
                </c:pt>
                <c:pt idx="6">
                  <c:v>43997</c:v>
                </c:pt>
                <c:pt idx="7">
                  <c:v>44088</c:v>
                </c:pt>
                <c:pt idx="8">
                  <c:v>44179</c:v>
                </c:pt>
                <c:pt idx="9">
                  <c:v>44270</c:v>
                </c:pt>
                <c:pt idx="10">
                  <c:v>44361</c:v>
                </c:pt>
                <c:pt idx="11">
                  <c:v>44453</c:v>
                </c:pt>
              </c:numCache>
            </c:numRef>
          </c:cat>
          <c:val>
            <c:numRef>
              <c:f>Website!$K$8:$K$19</c:f>
              <c:numCache>
                <c:formatCode>0%</c:formatCode>
                <c:ptCount val="12"/>
                <c:pt idx="0">
                  <c:v>0.47999999999999332</c:v>
                </c:pt>
                <c:pt idx="1">
                  <c:v>0.32000000000002515</c:v>
                </c:pt>
                <c:pt idx="2">
                  <c:v>0.90000000000000924</c:v>
                </c:pt>
                <c:pt idx="3">
                  <c:v>0.32000000000002515</c:v>
                </c:pt>
                <c:pt idx="4">
                  <c:v>0.61999999999997968</c:v>
                </c:pt>
                <c:pt idx="5">
                  <c:v>0.76000000000002288</c:v>
                </c:pt>
                <c:pt idx="6">
                  <c:v>0.82000000000002515</c:v>
                </c:pt>
                <c:pt idx="7">
                  <c:v>0.84000000000000696</c:v>
                </c:pt>
                <c:pt idx="8">
                  <c:v>0.88000000000002743</c:v>
                </c:pt>
                <c:pt idx="9">
                  <c:v>0.88000000000002743</c:v>
                </c:pt>
                <c:pt idx="10">
                  <c:v>0.88000000000002743</c:v>
                </c:pt>
                <c:pt idx="11">
                  <c:v>0.91999999999999105</c:v>
                </c:pt>
              </c:numCache>
            </c:numRef>
          </c:val>
          <c:smooth val="0"/>
        </c:ser>
        <c:dLbls>
          <c:showLegendKey val="0"/>
          <c:showVal val="0"/>
          <c:showCatName val="0"/>
          <c:showSerName val="0"/>
          <c:showPercent val="0"/>
          <c:showBubbleSize val="0"/>
        </c:dLbls>
        <c:marker val="1"/>
        <c:smooth val="0"/>
        <c:axId val="323717064"/>
        <c:axId val="323716280"/>
      </c:lineChart>
      <c:valAx>
        <c:axId val="323716280"/>
        <c:scaling>
          <c:orientation val="minMax"/>
        </c:scaling>
        <c:delete val="0"/>
        <c:axPos val="r"/>
        <c:title>
          <c:tx>
            <c:rich>
              <a:bodyPr rot="-5400000" spcFirstLastPara="1" vertOverflow="ellipsis" vert="horz" wrap="square" anchor="ctr" anchorCtr="1"/>
              <a:lstStyle/>
              <a:p>
                <a:pPr>
                  <a:defRPr sz="1050" b="1" i="0" u="none" strike="noStrike" kern="1200" baseline="0">
                    <a:solidFill>
                      <a:schemeClr val="tx1"/>
                    </a:solidFill>
                    <a:latin typeface="+mn-lt"/>
                    <a:ea typeface="+mn-ea"/>
                    <a:cs typeface="+mn-cs"/>
                  </a:defRPr>
                </a:pPr>
                <a:r>
                  <a:rPr lang="en-US" sz="1050" b="1">
                    <a:solidFill>
                      <a:schemeClr val="tx1"/>
                    </a:solidFill>
                  </a:rPr>
                  <a:t>Implied Probability </a:t>
                </a:r>
              </a:p>
            </c:rich>
          </c:tx>
          <c:layout>
            <c:manualLayout>
              <c:xMode val="edge"/>
              <c:yMode val="edge"/>
              <c:x val="0.96474906042325559"/>
              <c:y val="0.29089239914175152"/>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3717064"/>
        <c:crosses val="max"/>
        <c:crossBetween val="between"/>
      </c:valAx>
      <c:dateAx>
        <c:axId val="32371706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crossAx val="323716280"/>
        <c:crosses val="autoZero"/>
        <c:auto val="1"/>
        <c:lblOffset val="100"/>
        <c:baseTimeUnit val="months"/>
        <c:majorUnit val="3"/>
        <c:majorTimeUnit val="months"/>
      </c:dateAx>
      <c:valAx>
        <c:axId val="323715496"/>
        <c:scaling>
          <c:orientation val="minMax"/>
          <c:max val="150"/>
          <c:min val="-50"/>
        </c:scaling>
        <c:delete val="0"/>
        <c:axPos val="l"/>
        <c:majorGridlines>
          <c:spPr>
            <a:ln w="9525" cap="flat" cmpd="sng" algn="ctr">
              <a:solidFill>
                <a:schemeClr val="bg2">
                  <a:lumMod val="75000"/>
                </a:schemeClr>
              </a:solidFill>
              <a:prstDash val="dash"/>
              <a:round/>
            </a:ln>
            <a:effectLst/>
          </c:spPr>
        </c:majorGridlines>
        <c:title>
          <c:tx>
            <c:rich>
              <a:bodyPr rot="-5400000" spcFirstLastPara="1" vertOverflow="ellipsis" vert="horz" wrap="square" anchor="ctr" anchorCtr="1"/>
              <a:lstStyle/>
              <a:p>
                <a:pPr>
                  <a:defRPr sz="1050" b="1" i="0" u="none" strike="noStrike" kern="1200" baseline="0">
                    <a:solidFill>
                      <a:schemeClr val="tx1"/>
                    </a:solidFill>
                    <a:latin typeface="+mn-lt"/>
                    <a:ea typeface="+mn-ea"/>
                    <a:cs typeface="+mn-cs"/>
                  </a:defRPr>
                </a:pPr>
                <a:r>
                  <a:rPr lang="en-US" sz="1050" b="1">
                    <a:solidFill>
                      <a:schemeClr val="tx1"/>
                    </a:solidFill>
                  </a:rPr>
                  <a:t>Implied 3M CDOR rate movement (in bps)</a:t>
                </a:r>
              </a:p>
            </c:rich>
          </c:tx>
          <c:layout>
            <c:manualLayout>
              <c:xMode val="edge"/>
              <c:yMode val="edge"/>
              <c:x val="9.752492021318046E-3"/>
              <c:y val="0.1328672783019989"/>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en-US"/>
            </a:p>
          </c:txPr>
        </c:title>
        <c:numFmt formatCode="General" sourceLinked="1"/>
        <c:majorTickMark val="out"/>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3717848"/>
        <c:crosses val="autoZero"/>
        <c:crossBetween val="between"/>
        <c:majorUnit val="25"/>
      </c:valAx>
      <c:catAx>
        <c:axId val="323717848"/>
        <c:scaling>
          <c:orientation val="minMax"/>
        </c:scaling>
        <c:delete val="1"/>
        <c:axPos val="b"/>
        <c:majorTickMark val="out"/>
        <c:minorTickMark val="none"/>
        <c:tickLblPos val="nextTo"/>
        <c:crossAx val="323715496"/>
        <c:crosses val="autoZero"/>
        <c:auto val="1"/>
        <c:lblAlgn val="ctr"/>
        <c:lblOffset val="100"/>
        <c:tickLblSkip val="1"/>
        <c:tickMarkSkip val="1"/>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en-US" sz="1100" b="1" i="0" u="none" strike="noStrike" baseline="0">
                <a:effectLst/>
              </a:rPr>
              <a:t>Taux CDOR à trois mois: </a:t>
            </a:r>
            <a:r>
              <a:rPr lang="en-US" sz="1100" b="1">
                <a:solidFill>
                  <a:schemeClr val="tx1"/>
                </a:solidFill>
              </a:rPr>
              <a:t>Variations </a:t>
            </a:r>
            <a:r>
              <a:rPr lang="en-US" sz="1100" b="1" baseline="0">
                <a:solidFill>
                  <a:schemeClr val="tx1"/>
                </a:solidFill>
              </a:rPr>
              <a:t>et probabilités implicites par expiration de contrat BAX</a:t>
            </a:r>
            <a:endParaRPr lang="en-US" sz="1100" b="1">
              <a:solidFill>
                <a:schemeClr val="tx1"/>
              </a:solidFill>
            </a:endParaRPr>
          </a:p>
        </c:rich>
      </c:tx>
      <c:layout>
        <c:manualLayout>
          <c:xMode val="edge"/>
          <c:yMode val="edge"/>
          <c:x val="0.17075056764747143"/>
          <c:y val="2.2789437024849805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5861296965225709E-2"/>
          <c:y val="0.1113714097822734"/>
          <c:w val="0.83578909534643242"/>
          <c:h val="0.83069697596295633"/>
        </c:manualLayout>
      </c:layout>
      <c:barChart>
        <c:barDir val="col"/>
        <c:grouping val="clustered"/>
        <c:varyColors val="0"/>
        <c:ser>
          <c:idx val="1"/>
          <c:order val="1"/>
          <c:spPr>
            <a:solidFill>
              <a:srgbClr val="0070C0"/>
            </a:solidFill>
            <a:ln w="57150">
              <a:solidFill>
                <a:schemeClr val="accent1">
                  <a:lumMod val="75000"/>
                </a:schemeClr>
              </a:solidFill>
            </a:ln>
            <a:effectLst/>
          </c:spPr>
          <c:invertIfNegative val="0"/>
          <c:val>
            <c:numRef>
              <c:f>'Site internet'!$L$8:$L$19</c:f>
              <c:numCache>
                <c:formatCode>General</c:formatCode>
                <c:ptCount val="12"/>
                <c:pt idx="0">
                  <c:v>25</c:v>
                </c:pt>
                <c:pt idx="1">
                  <c:v>50</c:v>
                </c:pt>
                <c:pt idx="2">
                  <c:v>50</c:v>
                </c:pt>
                <c:pt idx="3">
                  <c:v>75</c:v>
                </c:pt>
                <c:pt idx="4">
                  <c:v>75</c:v>
                </c:pt>
                <c:pt idx="5">
                  <c:v>75</c:v>
                </c:pt>
                <c:pt idx="6">
                  <c:v>75</c:v>
                </c:pt>
                <c:pt idx="7">
                  <c:v>75</c:v>
                </c:pt>
                <c:pt idx="8">
                  <c:v>75</c:v>
                </c:pt>
                <c:pt idx="9">
                  <c:v>75</c:v>
                </c:pt>
                <c:pt idx="10">
                  <c:v>75</c:v>
                </c:pt>
                <c:pt idx="11">
                  <c:v>75</c:v>
                </c:pt>
              </c:numCache>
            </c:numRef>
          </c:val>
        </c:ser>
        <c:dLbls>
          <c:showLegendKey val="0"/>
          <c:showVal val="0"/>
          <c:showCatName val="0"/>
          <c:showSerName val="0"/>
          <c:showPercent val="0"/>
          <c:showBubbleSize val="0"/>
        </c:dLbls>
        <c:gapWidth val="219"/>
        <c:axId val="132146880"/>
        <c:axId val="132142960"/>
      </c:barChart>
      <c:lineChart>
        <c:grouping val="standard"/>
        <c:varyColors val="0"/>
        <c:ser>
          <c:idx val="0"/>
          <c:order val="0"/>
          <c:spPr>
            <a:ln w="28575" cap="rnd">
              <a:solidFill>
                <a:srgbClr val="800000"/>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'Site internet'!$J$8:$J$19</c:f>
              <c:numCache>
                <c:formatCode>mmm\-yy</c:formatCode>
                <c:ptCount val="12"/>
                <c:pt idx="0">
                  <c:v>43451</c:v>
                </c:pt>
                <c:pt idx="1">
                  <c:v>43542</c:v>
                </c:pt>
                <c:pt idx="2">
                  <c:v>43633</c:v>
                </c:pt>
                <c:pt idx="3">
                  <c:v>43724</c:v>
                </c:pt>
                <c:pt idx="4">
                  <c:v>43815</c:v>
                </c:pt>
                <c:pt idx="5">
                  <c:v>43906</c:v>
                </c:pt>
                <c:pt idx="6">
                  <c:v>43997</c:v>
                </c:pt>
                <c:pt idx="7">
                  <c:v>44088</c:v>
                </c:pt>
                <c:pt idx="8">
                  <c:v>44179</c:v>
                </c:pt>
                <c:pt idx="9">
                  <c:v>44270</c:v>
                </c:pt>
                <c:pt idx="10">
                  <c:v>44361</c:v>
                </c:pt>
                <c:pt idx="11">
                  <c:v>44453</c:v>
                </c:pt>
              </c:numCache>
            </c:numRef>
          </c:cat>
          <c:val>
            <c:numRef>
              <c:f>'Site internet'!$K$8:$K$19</c:f>
              <c:numCache>
                <c:formatCode>0%</c:formatCode>
                <c:ptCount val="12"/>
                <c:pt idx="0">
                  <c:v>0.47999999999999332</c:v>
                </c:pt>
                <c:pt idx="1">
                  <c:v>0.32000000000002515</c:v>
                </c:pt>
                <c:pt idx="2">
                  <c:v>0.90000000000000924</c:v>
                </c:pt>
                <c:pt idx="3">
                  <c:v>0.32000000000002515</c:v>
                </c:pt>
                <c:pt idx="4">
                  <c:v>0.61999999999997968</c:v>
                </c:pt>
                <c:pt idx="5">
                  <c:v>0.76000000000002288</c:v>
                </c:pt>
                <c:pt idx="6">
                  <c:v>0.82000000000002515</c:v>
                </c:pt>
                <c:pt idx="7">
                  <c:v>0.84000000000000696</c:v>
                </c:pt>
                <c:pt idx="8">
                  <c:v>0.88000000000002743</c:v>
                </c:pt>
                <c:pt idx="9">
                  <c:v>0.88000000000002743</c:v>
                </c:pt>
                <c:pt idx="10">
                  <c:v>0.88000000000002743</c:v>
                </c:pt>
                <c:pt idx="11">
                  <c:v>0.91999999999999105</c:v>
                </c:pt>
              </c:numCache>
            </c:numRef>
          </c:val>
          <c:smooth val="0"/>
        </c:ser>
        <c:dLbls>
          <c:showLegendKey val="0"/>
          <c:showVal val="0"/>
          <c:showCatName val="0"/>
          <c:showSerName val="0"/>
          <c:showPercent val="0"/>
          <c:showBubbleSize val="0"/>
        </c:dLbls>
        <c:marker val="1"/>
        <c:smooth val="0"/>
        <c:axId val="132144136"/>
        <c:axId val="132142176"/>
      </c:lineChart>
      <c:valAx>
        <c:axId val="132142176"/>
        <c:scaling>
          <c:orientation val="minMax"/>
        </c:scaling>
        <c:delete val="0"/>
        <c:axPos val="r"/>
        <c:title>
          <c:tx>
            <c:rich>
              <a:bodyPr rot="-5400000" spcFirstLastPara="1" vertOverflow="ellipsis" vert="horz" wrap="square" anchor="ctr" anchorCtr="1"/>
              <a:lstStyle/>
              <a:p>
                <a:pPr>
                  <a:defRPr sz="1050" b="1" i="0" u="none" strike="noStrike" kern="1200" baseline="0">
                    <a:solidFill>
                      <a:schemeClr val="tx1"/>
                    </a:solidFill>
                    <a:latin typeface="+mn-lt"/>
                    <a:ea typeface="+mn-ea"/>
                    <a:cs typeface="+mn-cs"/>
                  </a:defRPr>
                </a:pPr>
                <a:r>
                  <a:rPr lang="en-US" sz="1050" b="1">
                    <a:solidFill>
                      <a:schemeClr val="tx1"/>
                    </a:solidFill>
                  </a:rPr>
                  <a:t>Probabilités implicites</a:t>
                </a:r>
              </a:p>
            </c:rich>
          </c:tx>
          <c:layout>
            <c:manualLayout>
              <c:xMode val="edge"/>
              <c:yMode val="edge"/>
              <c:x val="0.96474906042325559"/>
              <c:y val="0.29089239914175152"/>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144136"/>
        <c:crosses val="max"/>
        <c:crossBetween val="between"/>
      </c:valAx>
      <c:dateAx>
        <c:axId val="13214413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crossAx val="132142176"/>
        <c:crosses val="autoZero"/>
        <c:auto val="1"/>
        <c:lblOffset val="100"/>
        <c:baseTimeUnit val="months"/>
        <c:majorUnit val="3"/>
        <c:majorTimeUnit val="months"/>
      </c:dateAx>
      <c:valAx>
        <c:axId val="132142960"/>
        <c:scaling>
          <c:orientation val="minMax"/>
          <c:max val="150"/>
          <c:min val="-50"/>
        </c:scaling>
        <c:delete val="0"/>
        <c:axPos val="l"/>
        <c:majorGridlines>
          <c:spPr>
            <a:ln w="9525" cap="flat" cmpd="sng" algn="ctr">
              <a:solidFill>
                <a:schemeClr val="bg2">
                  <a:lumMod val="75000"/>
                </a:schemeClr>
              </a:solidFill>
              <a:prstDash val="dash"/>
              <a:round/>
            </a:ln>
            <a:effectLst/>
          </c:spPr>
        </c:majorGridlines>
        <c:title>
          <c:tx>
            <c:rich>
              <a:bodyPr rot="-5400000" spcFirstLastPara="1" vertOverflow="ellipsis" vert="horz" wrap="square" anchor="ctr" anchorCtr="1"/>
              <a:lstStyle/>
              <a:p>
                <a:pPr>
                  <a:defRPr sz="1050" b="1" i="0" u="none" strike="noStrike" kern="1200" baseline="0">
                    <a:solidFill>
                      <a:schemeClr val="tx1"/>
                    </a:solidFill>
                    <a:latin typeface="+mn-lt"/>
                    <a:ea typeface="+mn-ea"/>
                    <a:cs typeface="+mn-cs"/>
                  </a:defRPr>
                </a:pPr>
                <a:r>
                  <a:rPr lang="en-US" sz="1050" b="1">
                    <a:solidFill>
                      <a:schemeClr val="tx1"/>
                    </a:solidFill>
                  </a:rPr>
                  <a:t>Variations implicites du taux CDOR à trois mois (en bps)</a:t>
                </a:r>
              </a:p>
            </c:rich>
          </c:tx>
          <c:layout>
            <c:manualLayout>
              <c:xMode val="edge"/>
              <c:yMode val="edge"/>
              <c:x val="9.752492021318046E-3"/>
              <c:y val="0.1328672783019989"/>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en-US"/>
            </a:p>
          </c:txPr>
        </c:title>
        <c:numFmt formatCode="General" sourceLinked="1"/>
        <c:majorTickMark val="out"/>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146880"/>
        <c:crosses val="autoZero"/>
        <c:crossBetween val="between"/>
        <c:majorUnit val="25"/>
      </c:valAx>
      <c:catAx>
        <c:axId val="132146880"/>
        <c:scaling>
          <c:orientation val="minMax"/>
        </c:scaling>
        <c:delete val="1"/>
        <c:axPos val="b"/>
        <c:majorTickMark val="out"/>
        <c:minorTickMark val="none"/>
        <c:tickLblPos val="nextTo"/>
        <c:crossAx val="132142960"/>
        <c:crosses val="autoZero"/>
        <c:auto val="1"/>
        <c:lblAlgn val="ctr"/>
        <c:lblOffset val="100"/>
        <c:tickLblSkip val="1"/>
        <c:tickMarkSkip val="1"/>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34181</xdr:colOff>
      <xdr:row>3</xdr:row>
      <xdr:rowOff>26893</xdr:rowOff>
    </xdr:from>
    <xdr:to>
      <xdr:col>18</xdr:col>
      <xdr:colOff>607921</xdr:colOff>
      <xdr:row>20</xdr:row>
      <xdr:rowOff>143435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15</xdr:col>
      <xdr:colOff>552450</xdr:colOff>
      <xdr:row>0</xdr:row>
      <xdr:rowOff>0</xdr:rowOff>
    </xdr:from>
    <xdr:to>
      <xdr:col>19</xdr:col>
      <xdr:colOff>9526</xdr:colOff>
      <xdr:row>3</xdr:row>
      <xdr:rowOff>10886</xdr:rowOff>
    </xdr:to>
    <xdr:pic>
      <xdr:nvPicPr>
        <xdr:cNvPr id="3" name="Picture 2"/>
        <xdr:cNvPicPr>
          <a:picLocks noChangeAspect="1"/>
        </xdr:cNvPicPr>
      </xdr:nvPicPr>
      <xdr:blipFill>
        <a:blip xmlns:r="http://schemas.openxmlformats.org/officeDocument/2006/relationships" r:embed="rId2"/>
        <a:stretch>
          <a:fillRect/>
        </a:stretch>
      </xdr:blipFill>
      <xdr:spPr>
        <a:xfrm>
          <a:off x="14630400" y="0"/>
          <a:ext cx="2047876" cy="8776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43706</xdr:colOff>
      <xdr:row>3</xdr:row>
      <xdr:rowOff>36418</xdr:rowOff>
    </xdr:from>
    <xdr:to>
      <xdr:col>18</xdr:col>
      <xdr:colOff>617446</xdr:colOff>
      <xdr:row>20</xdr:row>
      <xdr:rowOff>152960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15</xdr:col>
      <xdr:colOff>536943</xdr:colOff>
      <xdr:row>0</xdr:row>
      <xdr:rowOff>9525</xdr:rowOff>
    </xdr:from>
    <xdr:to>
      <xdr:col>19</xdr:col>
      <xdr:colOff>9525</xdr:colOff>
      <xdr:row>3</xdr:row>
      <xdr:rowOff>1</xdr:rowOff>
    </xdr:to>
    <xdr:pic>
      <xdr:nvPicPr>
        <xdr:cNvPr id="3" name="Picture 2"/>
        <xdr:cNvPicPr>
          <a:picLocks noChangeAspect="1"/>
        </xdr:cNvPicPr>
      </xdr:nvPicPr>
      <xdr:blipFill>
        <a:blip xmlns:r="http://schemas.openxmlformats.org/officeDocument/2006/relationships" r:embed="rId2"/>
        <a:stretch>
          <a:fillRect/>
        </a:stretch>
      </xdr:blipFill>
      <xdr:spPr>
        <a:xfrm>
          <a:off x="14891118" y="9525"/>
          <a:ext cx="2063382" cy="8572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8"/>
  <sheetViews>
    <sheetView tabSelected="1" zoomScaleNormal="100" workbookViewId="0">
      <selection activeCell="B4" sqref="B4"/>
    </sheetView>
  </sheetViews>
  <sheetFormatPr defaultColWidth="11.42578125" defaultRowHeight="15" x14ac:dyDescent="0.25"/>
  <cols>
    <col min="1" max="1" width="20.85546875" customWidth="1"/>
    <col min="2" max="2" width="16.5703125" customWidth="1"/>
    <col min="3" max="3" width="14.85546875" customWidth="1"/>
    <col min="4" max="4" width="17" customWidth="1"/>
    <col min="5" max="5" width="18" customWidth="1"/>
    <col min="6" max="6" width="27.5703125" customWidth="1"/>
    <col min="7" max="7" width="18.5703125" customWidth="1"/>
    <col min="8" max="19" width="9.7109375" customWidth="1"/>
    <col min="20" max="20" width="8.5703125" customWidth="1"/>
  </cols>
  <sheetData>
    <row r="1" spans="1:19" s="2" customFormat="1" ht="24.75" customHeight="1" x14ac:dyDescent="0.25">
      <c r="A1" s="168" t="s">
        <v>52</v>
      </c>
      <c r="B1" s="168"/>
      <c r="C1" s="168"/>
      <c r="D1" s="168"/>
      <c r="E1" s="168"/>
      <c r="F1" s="168"/>
      <c r="G1" s="168"/>
      <c r="H1" s="168"/>
      <c r="I1" s="168"/>
      <c r="J1" s="168"/>
      <c r="K1" s="168"/>
      <c r="L1" s="168"/>
      <c r="M1" s="1"/>
      <c r="N1" s="1"/>
      <c r="O1" s="1"/>
      <c r="P1" s="1"/>
      <c r="Q1" s="1"/>
      <c r="R1" s="1"/>
      <c r="S1" s="1"/>
    </row>
    <row r="2" spans="1:19" s="2" customFormat="1" ht="27" customHeight="1" x14ac:dyDescent="0.25">
      <c r="A2" s="169" t="s">
        <v>51</v>
      </c>
      <c r="B2" s="169"/>
      <c r="C2" s="169"/>
      <c r="D2" s="169"/>
      <c r="E2" s="169"/>
      <c r="F2" s="169"/>
      <c r="G2" s="169"/>
      <c r="H2" s="169"/>
      <c r="I2" s="169"/>
      <c r="J2" s="169"/>
      <c r="K2" s="169"/>
      <c r="L2" s="169"/>
      <c r="M2" s="3"/>
      <c r="N2" s="3"/>
      <c r="O2" s="3"/>
      <c r="P2" s="3"/>
      <c r="Q2" s="3"/>
      <c r="R2" s="3"/>
      <c r="S2" s="3"/>
    </row>
    <row r="3" spans="1:19" s="2" customFormat="1" ht="16.5" thickBot="1" x14ac:dyDescent="0.3">
      <c r="A3" s="170" t="s">
        <v>0</v>
      </c>
      <c r="B3" s="170"/>
      <c r="C3" s="170"/>
      <c r="D3" s="170"/>
      <c r="E3" s="170"/>
      <c r="F3" s="170"/>
      <c r="G3" s="170"/>
      <c r="H3" s="170"/>
      <c r="I3" s="170"/>
      <c r="J3" s="170"/>
      <c r="K3" s="170"/>
      <c r="L3" s="170"/>
      <c r="M3" s="4"/>
      <c r="N3" s="4"/>
      <c r="O3" s="4"/>
      <c r="P3" s="4"/>
      <c r="Q3" s="4"/>
      <c r="R3" s="4"/>
      <c r="S3" s="4"/>
    </row>
    <row r="4" spans="1:19" ht="17.100000000000001" customHeight="1" x14ac:dyDescent="0.25">
      <c r="A4" s="5" t="s">
        <v>1</v>
      </c>
      <c r="B4" s="148">
        <v>2.21</v>
      </c>
    </row>
    <row r="5" spans="1:19" ht="17.100000000000001" customHeight="1" thickBot="1" x14ac:dyDescent="0.3">
      <c r="A5" s="6" t="s">
        <v>2</v>
      </c>
      <c r="B5" s="149">
        <v>0.35</v>
      </c>
      <c r="D5" s="65"/>
      <c r="E5" s="65"/>
      <c r="F5" s="67"/>
      <c r="G5" s="66"/>
      <c r="H5" s="7"/>
      <c r="I5" s="8"/>
      <c r="J5" s="8"/>
    </row>
    <row r="6" spans="1:19" ht="15.75" thickBot="1" x14ac:dyDescent="0.3">
      <c r="A6" s="9"/>
      <c r="B6" s="9"/>
      <c r="D6" s="65"/>
      <c r="E6" s="65"/>
      <c r="H6" s="7"/>
      <c r="I6" s="8"/>
      <c r="J6" s="8"/>
    </row>
    <row r="7" spans="1:19" ht="43.15" customHeight="1" x14ac:dyDescent="0.25">
      <c r="A7" s="10" t="s">
        <v>117</v>
      </c>
      <c r="B7" s="10" t="s">
        <v>3</v>
      </c>
      <c r="C7" s="11" t="s">
        <v>4</v>
      </c>
      <c r="D7" s="12" t="s">
        <v>5</v>
      </c>
      <c r="E7" s="13" t="s">
        <v>6</v>
      </c>
      <c r="F7" s="14" t="s">
        <v>7</v>
      </c>
      <c r="G7" s="15" t="s">
        <v>8</v>
      </c>
      <c r="H7" s="16"/>
      <c r="I7" s="8"/>
      <c r="J7" s="8"/>
    </row>
    <row r="8" spans="1:19" ht="17.100000000000001" customHeight="1" x14ac:dyDescent="0.25">
      <c r="A8" s="151" t="s">
        <v>104</v>
      </c>
      <c r="B8" s="151">
        <v>43451</v>
      </c>
      <c r="C8" s="152">
        <v>97.67</v>
      </c>
      <c r="D8" s="61">
        <f>100-C8</f>
        <v>2.3299999999999983</v>
      </c>
      <c r="E8" s="150">
        <f>B5</f>
        <v>0.35</v>
      </c>
      <c r="F8" s="62" t="str">
        <f>IF(((D8-$B$4)-(E8-$B$5))&gt;0,"+"&amp;(_xlfn.FLOOR.MATH(((D8-$B$4)-(E8-$B$5))-0.0001,0.25,0)+0.25)*100&amp;" bps",(_xlfn.FLOOR.MATH(((D8-$B$4)-(E8-$B$5)),0.25,0))*100&amp;" bps")</f>
        <v>+25 bps</v>
      </c>
      <c r="G8" s="63">
        <f>ABS(((D8-(E8-$B$5))-($B$4+IF(((D8-$B$4)-(E8-$B$5))&gt;0,(_xlfn.FLOOR.MATH(((((D8-$B$4)-(E8-$B$5))))-0.0001,0.25,0)),(_xlfn.FLOOR.MATH(((((D8-$B$4)-(E8-$B$5)))),0.25,0)+0.25))))/0.25)</f>
        <v>0.47999999999999332</v>
      </c>
      <c r="J8" s="17">
        <f>B8</f>
        <v>43451</v>
      </c>
      <c r="K8" s="18">
        <f t="shared" ref="K8:K19" si="0">G8</f>
        <v>0.47999999999999332</v>
      </c>
      <c r="L8" s="19">
        <f>IF(D8-$B$4&gt;0,(_xlfn.FLOOR.MATH(((D8-$B$4)-(E8-$B$5))-0.0001,0.25,0)+0.25)*100,(_xlfn.FLOOR.MATH(((D8-$B$4)-(E8-$B$5)),0.25,0))*100)</f>
        <v>25</v>
      </c>
    </row>
    <row r="9" spans="1:19" ht="17.100000000000001" customHeight="1" x14ac:dyDescent="0.25">
      <c r="A9" s="151" t="s">
        <v>105</v>
      </c>
      <c r="B9" s="151">
        <v>43542</v>
      </c>
      <c r="C9" s="152">
        <v>97.46</v>
      </c>
      <c r="D9" s="61">
        <f t="shared" ref="D9:D19" si="1">100-C9</f>
        <v>2.5400000000000063</v>
      </c>
      <c r="E9" s="150">
        <f>B5</f>
        <v>0.35</v>
      </c>
      <c r="F9" s="62" t="str">
        <f t="shared" ref="F9:F19" si="2">IF(((D9-$B$4)-(E9-$B$5))&gt;0,"+"&amp;(_xlfn.FLOOR.MATH(((D9-$B$4)-(E9-$B$5))-0.0001,0.25,0)+0.25)*100&amp;" bps",(_xlfn.FLOOR.MATH(((D9-$B$4)-(E9-$B$5)),0.25,0))*100&amp;" bps")</f>
        <v>+50 bps</v>
      </c>
      <c r="G9" s="63">
        <f t="shared" ref="G9:G19" si="3">ABS(((D9-(E9-$B$5))-($B$4+IF(((D9-$B$4)-(E9-$B$5))&gt;0,(_xlfn.FLOOR.MATH(((((D9-$B$4)-(E9-$B$5))))-0.0001,0.25,0)),(_xlfn.FLOOR.MATH(((((D9-$B$4)-(E9-$B$5)))),0.25,0)+0.25))))/0.25)</f>
        <v>0.32000000000002515</v>
      </c>
      <c r="J9" s="17">
        <f t="shared" ref="J9:J19" si="4">B9</f>
        <v>43542</v>
      </c>
      <c r="K9" s="18">
        <f t="shared" si="0"/>
        <v>0.32000000000002515</v>
      </c>
      <c r="L9" s="19">
        <f t="shared" ref="L9:L19" si="5">IF(D9-$B$4&gt;0,(_xlfn.FLOOR.MATH(((D9-$B$4)-(E9-$B$5))-0.0001,0.25,0)+0.25)*100,(_xlfn.FLOOR.MATH(((D9-$B$4)-(E9-$B$5)),0.25,0))*100)</f>
        <v>50</v>
      </c>
    </row>
    <row r="10" spans="1:19" ht="17.100000000000001" customHeight="1" x14ac:dyDescent="0.25">
      <c r="A10" s="151" t="s">
        <v>106</v>
      </c>
      <c r="B10" s="151">
        <v>43633</v>
      </c>
      <c r="C10" s="152">
        <v>97.314999999999998</v>
      </c>
      <c r="D10" s="61">
        <f t="shared" si="1"/>
        <v>2.6850000000000023</v>
      </c>
      <c r="E10" s="150">
        <f>B5</f>
        <v>0.35</v>
      </c>
      <c r="F10" s="62" t="str">
        <f t="shared" si="2"/>
        <v>+50 bps</v>
      </c>
      <c r="G10" s="63">
        <f t="shared" si="3"/>
        <v>0.90000000000000924</v>
      </c>
      <c r="J10" s="17">
        <f t="shared" si="4"/>
        <v>43633</v>
      </c>
      <c r="K10" s="18">
        <f t="shared" si="0"/>
        <v>0.90000000000000924</v>
      </c>
      <c r="L10" s="19">
        <f t="shared" si="5"/>
        <v>50</v>
      </c>
    </row>
    <row r="11" spans="1:19" ht="17.100000000000001" customHeight="1" x14ac:dyDescent="0.25">
      <c r="A11" s="151" t="s">
        <v>107</v>
      </c>
      <c r="B11" s="151">
        <v>43724</v>
      </c>
      <c r="C11" s="152">
        <v>97.21</v>
      </c>
      <c r="D11" s="61">
        <f t="shared" si="1"/>
        <v>2.7900000000000063</v>
      </c>
      <c r="E11" s="150">
        <f>B5</f>
        <v>0.35</v>
      </c>
      <c r="F11" s="62" t="str">
        <f t="shared" si="2"/>
        <v>+75 bps</v>
      </c>
      <c r="G11" s="63">
        <f t="shared" si="3"/>
        <v>0.32000000000002515</v>
      </c>
      <c r="J11" s="17">
        <f t="shared" si="4"/>
        <v>43724</v>
      </c>
      <c r="K11" s="18">
        <f t="shared" si="0"/>
        <v>0.32000000000002515</v>
      </c>
      <c r="L11" s="19">
        <f t="shared" si="5"/>
        <v>75</v>
      </c>
    </row>
    <row r="12" spans="1:19" ht="17.100000000000001" customHeight="1" x14ac:dyDescent="0.25">
      <c r="A12" s="151" t="s">
        <v>108</v>
      </c>
      <c r="B12" s="151">
        <v>43815</v>
      </c>
      <c r="C12" s="152">
        <v>97.135000000000005</v>
      </c>
      <c r="D12" s="61">
        <f t="shared" si="1"/>
        <v>2.8649999999999949</v>
      </c>
      <c r="E12" s="150">
        <f>B5</f>
        <v>0.35</v>
      </c>
      <c r="F12" s="62" t="str">
        <f t="shared" si="2"/>
        <v>+75 bps</v>
      </c>
      <c r="G12" s="63">
        <f t="shared" si="3"/>
        <v>0.61999999999997968</v>
      </c>
      <c r="J12" s="17">
        <f>B12</f>
        <v>43815</v>
      </c>
      <c r="K12" s="18">
        <f t="shared" si="0"/>
        <v>0.61999999999997968</v>
      </c>
      <c r="L12" s="19">
        <f t="shared" si="5"/>
        <v>75</v>
      </c>
    </row>
    <row r="13" spans="1:19" ht="17.100000000000001" customHeight="1" x14ac:dyDescent="0.25">
      <c r="A13" s="151" t="s">
        <v>109</v>
      </c>
      <c r="B13" s="151">
        <v>43906</v>
      </c>
      <c r="C13" s="152">
        <v>97.1</v>
      </c>
      <c r="D13" s="61">
        <f t="shared" si="1"/>
        <v>2.9000000000000057</v>
      </c>
      <c r="E13" s="150">
        <f>B5</f>
        <v>0.35</v>
      </c>
      <c r="F13" s="62" t="str">
        <f t="shared" si="2"/>
        <v>+75 bps</v>
      </c>
      <c r="G13" s="63">
        <f t="shared" si="3"/>
        <v>0.76000000000002288</v>
      </c>
      <c r="J13" s="17">
        <f t="shared" si="4"/>
        <v>43906</v>
      </c>
      <c r="K13" s="18">
        <f t="shared" si="0"/>
        <v>0.76000000000002288</v>
      </c>
      <c r="L13" s="19">
        <f t="shared" si="5"/>
        <v>75</v>
      </c>
    </row>
    <row r="14" spans="1:19" ht="17.100000000000001" customHeight="1" x14ac:dyDescent="0.25">
      <c r="A14" s="151" t="s">
        <v>110</v>
      </c>
      <c r="B14" s="151">
        <v>43997</v>
      </c>
      <c r="C14" s="152">
        <v>97.084999999999994</v>
      </c>
      <c r="D14" s="61">
        <f t="shared" si="1"/>
        <v>2.9150000000000063</v>
      </c>
      <c r="E14" s="150">
        <f>B5</f>
        <v>0.35</v>
      </c>
      <c r="F14" s="62" t="str">
        <f t="shared" si="2"/>
        <v>+75 bps</v>
      </c>
      <c r="G14" s="63">
        <f t="shared" si="3"/>
        <v>0.82000000000002515</v>
      </c>
      <c r="J14" s="17">
        <f t="shared" si="4"/>
        <v>43997</v>
      </c>
      <c r="K14" s="18">
        <f t="shared" si="0"/>
        <v>0.82000000000002515</v>
      </c>
      <c r="L14" s="19">
        <f t="shared" si="5"/>
        <v>75</v>
      </c>
    </row>
    <row r="15" spans="1:19" ht="17.100000000000001" customHeight="1" x14ac:dyDescent="0.25">
      <c r="A15" s="151" t="s">
        <v>111</v>
      </c>
      <c r="B15" s="151">
        <v>44088</v>
      </c>
      <c r="C15" s="152">
        <v>97.08</v>
      </c>
      <c r="D15" s="61">
        <f t="shared" si="1"/>
        <v>2.9200000000000017</v>
      </c>
      <c r="E15" s="150">
        <f>B5</f>
        <v>0.35</v>
      </c>
      <c r="F15" s="62" t="str">
        <f t="shared" si="2"/>
        <v>+75 bps</v>
      </c>
      <c r="G15" s="63">
        <f t="shared" si="3"/>
        <v>0.84000000000000696</v>
      </c>
      <c r="J15" s="17">
        <f t="shared" si="4"/>
        <v>44088</v>
      </c>
      <c r="K15" s="18">
        <f t="shared" si="0"/>
        <v>0.84000000000000696</v>
      </c>
      <c r="L15" s="19">
        <f t="shared" si="5"/>
        <v>75</v>
      </c>
    </row>
    <row r="16" spans="1:19" ht="17.100000000000001" customHeight="1" x14ac:dyDescent="0.25">
      <c r="A16" s="151" t="s">
        <v>112</v>
      </c>
      <c r="B16" s="151">
        <v>44179</v>
      </c>
      <c r="C16" s="152">
        <v>97.07</v>
      </c>
      <c r="D16" s="61">
        <f t="shared" si="1"/>
        <v>2.9300000000000068</v>
      </c>
      <c r="E16" s="150">
        <f>B5</f>
        <v>0.35</v>
      </c>
      <c r="F16" s="62" t="str">
        <f t="shared" si="2"/>
        <v>+75 bps</v>
      </c>
      <c r="G16" s="63">
        <f t="shared" si="3"/>
        <v>0.88000000000002743</v>
      </c>
      <c r="J16" s="17">
        <f t="shared" si="4"/>
        <v>44179</v>
      </c>
      <c r="K16" s="18">
        <f t="shared" si="0"/>
        <v>0.88000000000002743</v>
      </c>
      <c r="L16" s="19">
        <f t="shared" si="5"/>
        <v>75</v>
      </c>
    </row>
    <row r="17" spans="1:20" ht="17.100000000000001" customHeight="1" x14ac:dyDescent="0.25">
      <c r="A17" s="151" t="s">
        <v>113</v>
      </c>
      <c r="B17" s="151">
        <v>44270</v>
      </c>
      <c r="C17" s="152">
        <v>97.07</v>
      </c>
      <c r="D17" s="61">
        <f t="shared" si="1"/>
        <v>2.9300000000000068</v>
      </c>
      <c r="E17" s="150">
        <f>B5</f>
        <v>0.35</v>
      </c>
      <c r="F17" s="62" t="str">
        <f t="shared" si="2"/>
        <v>+75 bps</v>
      </c>
      <c r="G17" s="63">
        <f t="shared" si="3"/>
        <v>0.88000000000002743</v>
      </c>
      <c r="J17" s="17">
        <f t="shared" si="4"/>
        <v>44270</v>
      </c>
      <c r="K17" s="18">
        <f t="shared" si="0"/>
        <v>0.88000000000002743</v>
      </c>
      <c r="L17" s="19">
        <f t="shared" si="5"/>
        <v>75</v>
      </c>
    </row>
    <row r="18" spans="1:20" ht="17.100000000000001" customHeight="1" x14ac:dyDescent="0.25">
      <c r="A18" s="151" t="s">
        <v>114</v>
      </c>
      <c r="B18" s="151">
        <v>44361</v>
      </c>
      <c r="C18" s="152">
        <v>97.07</v>
      </c>
      <c r="D18" s="61">
        <f t="shared" si="1"/>
        <v>2.9300000000000068</v>
      </c>
      <c r="E18" s="150">
        <f>B5</f>
        <v>0.35</v>
      </c>
      <c r="F18" s="62" t="str">
        <f t="shared" si="2"/>
        <v>+75 bps</v>
      </c>
      <c r="G18" s="63">
        <f t="shared" si="3"/>
        <v>0.88000000000002743</v>
      </c>
      <c r="J18" s="17">
        <f t="shared" si="4"/>
        <v>44361</v>
      </c>
      <c r="K18" s="18">
        <f t="shared" si="0"/>
        <v>0.88000000000002743</v>
      </c>
      <c r="L18" s="19">
        <f t="shared" si="5"/>
        <v>75</v>
      </c>
    </row>
    <row r="19" spans="1:20" ht="17.100000000000001" customHeight="1" x14ac:dyDescent="0.25">
      <c r="A19" s="151" t="s">
        <v>115</v>
      </c>
      <c r="B19" s="151">
        <v>44453</v>
      </c>
      <c r="C19" s="152">
        <v>97.06</v>
      </c>
      <c r="D19" s="61">
        <f t="shared" si="1"/>
        <v>2.9399999999999977</v>
      </c>
      <c r="E19" s="150">
        <f>B5</f>
        <v>0.35</v>
      </c>
      <c r="F19" s="62" t="str">
        <f t="shared" si="2"/>
        <v>+75 bps</v>
      </c>
      <c r="G19" s="63">
        <f t="shared" si="3"/>
        <v>0.91999999999999105</v>
      </c>
      <c r="J19" s="17">
        <f t="shared" si="4"/>
        <v>44453</v>
      </c>
      <c r="K19" s="18">
        <f t="shared" si="0"/>
        <v>0.91999999999999105</v>
      </c>
      <c r="L19" s="19">
        <f t="shared" si="5"/>
        <v>75</v>
      </c>
    </row>
    <row r="20" spans="1:20" ht="25.15" customHeight="1" thickBot="1" x14ac:dyDescent="0.3">
      <c r="A20" s="171" t="s">
        <v>102</v>
      </c>
      <c r="B20" s="172"/>
      <c r="C20" s="172"/>
      <c r="D20" s="172"/>
      <c r="E20" s="172"/>
      <c r="F20" s="172"/>
      <c r="G20" s="173"/>
      <c r="H20" s="7"/>
      <c r="I20" s="8"/>
      <c r="J20" s="8"/>
    </row>
    <row r="21" spans="1:20" ht="15.75" thickBot="1" x14ac:dyDescent="0.3">
      <c r="A21" s="20"/>
      <c r="B21" s="20"/>
      <c r="C21" s="20"/>
      <c r="D21" s="20"/>
      <c r="E21" s="20"/>
      <c r="F21" s="20"/>
      <c r="G21" s="20"/>
      <c r="H21" s="7"/>
      <c r="I21" s="8"/>
      <c r="J21" s="8"/>
    </row>
    <row r="22" spans="1:20" s="21" customFormat="1" ht="17.100000000000001" customHeight="1" thickBot="1" x14ac:dyDescent="0.3">
      <c r="A22" s="164" t="s">
        <v>53</v>
      </c>
      <c r="B22" s="164"/>
      <c r="C22" s="164"/>
      <c r="D22" s="164"/>
      <c r="E22" s="164"/>
      <c r="F22" s="165"/>
      <c r="G22" s="174" t="s">
        <v>9</v>
      </c>
      <c r="H22" s="176" t="s">
        <v>10</v>
      </c>
      <c r="I22" s="177"/>
      <c r="J22" s="177"/>
      <c r="K22" s="177"/>
      <c r="L22" s="177"/>
      <c r="M22" s="177"/>
      <c r="N22" s="177"/>
      <c r="O22" s="177"/>
      <c r="P22" s="177"/>
      <c r="Q22" s="177"/>
      <c r="R22" s="177"/>
      <c r="S22" s="178"/>
      <c r="T22"/>
    </row>
    <row r="23" spans="1:20" ht="17.100000000000001" customHeight="1" thickBot="1" x14ac:dyDescent="0.3">
      <c r="A23" s="166"/>
      <c r="B23" s="166"/>
      <c r="C23" s="166"/>
      <c r="D23" s="166"/>
      <c r="E23" s="166"/>
      <c r="F23" s="167"/>
      <c r="G23" s="175"/>
      <c r="H23" s="22">
        <f>B8</f>
        <v>43451</v>
      </c>
      <c r="I23" s="23">
        <f>B9</f>
        <v>43542</v>
      </c>
      <c r="J23" s="23">
        <f>B10</f>
        <v>43633</v>
      </c>
      <c r="K23" s="23">
        <f>B11</f>
        <v>43724</v>
      </c>
      <c r="L23" s="23">
        <f>B12</f>
        <v>43815</v>
      </c>
      <c r="M23" s="23">
        <f>B13</f>
        <v>43906</v>
      </c>
      <c r="N23" s="23">
        <f>B14</f>
        <v>43997</v>
      </c>
      <c r="O23" s="23">
        <f>B15</f>
        <v>44088</v>
      </c>
      <c r="P23" s="23">
        <f>B16</f>
        <v>44179</v>
      </c>
      <c r="Q23" s="23">
        <f>B17</f>
        <v>44270</v>
      </c>
      <c r="R23" s="23">
        <f>B18</f>
        <v>44361</v>
      </c>
      <c r="S23" s="24">
        <f>B19</f>
        <v>44453</v>
      </c>
    </row>
    <row r="24" spans="1:20" ht="17.100000000000001" customHeight="1" x14ac:dyDescent="0.25">
      <c r="A24" s="166"/>
      <c r="B24" s="166"/>
      <c r="C24" s="166"/>
      <c r="D24" s="166"/>
      <c r="E24" s="166"/>
      <c r="F24" s="167"/>
      <c r="G24" s="68">
        <v>125</v>
      </c>
      <c r="H24" s="55" t="str">
        <f t="shared" ref="H24:H33" si="6">IF(G24=L$8,K$8,"")</f>
        <v/>
      </c>
      <c r="I24" s="55" t="str">
        <f t="shared" ref="I24:I33" si="7">IF(G24=L$9,K$9,"")</f>
        <v/>
      </c>
      <c r="J24" s="55" t="str">
        <f t="shared" ref="J24:J33" si="8">IF(G24=L$10,K$10,"")</f>
        <v/>
      </c>
      <c r="K24" s="55" t="str">
        <f t="shared" ref="K24:K33" si="9">IF(G24=L$11,K$11,"")</f>
        <v/>
      </c>
      <c r="L24" s="55" t="str">
        <f t="shared" ref="L24:L33" si="10">IF(G24=L$12,K$12,"")</f>
        <v/>
      </c>
      <c r="M24" s="55" t="str">
        <f t="shared" ref="M24:M33" si="11">IF(G24=L$13,K$13,"")</f>
        <v/>
      </c>
      <c r="N24" s="55" t="str">
        <f t="shared" ref="N24:N33" si="12">IF(G24=L$14,K$14,"")</f>
        <v/>
      </c>
      <c r="O24" s="55" t="str">
        <f t="shared" ref="O24:O33" si="13">IF(G24=L$15,K$15,"")</f>
        <v/>
      </c>
      <c r="P24" s="55" t="str">
        <f t="shared" ref="P24:P33" si="14">IF(G24=L$16,K$16,"")</f>
        <v/>
      </c>
      <c r="Q24" s="55" t="str">
        <f t="shared" ref="Q24:Q33" si="15">IF(G24=L$17,K$17,"")</f>
        <v/>
      </c>
      <c r="R24" s="55" t="str">
        <f t="shared" ref="R24:R33" si="16">IF(G24=L$18,K$18,"")</f>
        <v/>
      </c>
      <c r="S24" s="56" t="str">
        <f>IF(G24=L$19,K$19,"")</f>
        <v/>
      </c>
    </row>
    <row r="25" spans="1:20" ht="17.100000000000001" customHeight="1" x14ac:dyDescent="0.25">
      <c r="A25" s="166"/>
      <c r="B25" s="166"/>
      <c r="C25" s="166"/>
      <c r="D25" s="166"/>
      <c r="E25" s="166"/>
      <c r="F25" s="167"/>
      <c r="G25" s="69">
        <v>100</v>
      </c>
      <c r="H25" s="57" t="str">
        <f t="shared" si="6"/>
        <v/>
      </c>
      <c r="I25" s="57" t="str">
        <f t="shared" si="7"/>
        <v/>
      </c>
      <c r="J25" s="57" t="str">
        <f t="shared" si="8"/>
        <v/>
      </c>
      <c r="K25" s="57" t="str">
        <f t="shared" si="9"/>
        <v/>
      </c>
      <c r="L25" s="57" t="str">
        <f t="shared" si="10"/>
        <v/>
      </c>
      <c r="M25" s="57" t="str">
        <f t="shared" si="11"/>
        <v/>
      </c>
      <c r="N25" s="57" t="str">
        <f t="shared" si="12"/>
        <v/>
      </c>
      <c r="O25" s="57" t="str">
        <f t="shared" si="13"/>
        <v/>
      </c>
      <c r="P25" s="57" t="str">
        <f t="shared" si="14"/>
        <v/>
      </c>
      <c r="Q25" s="57" t="str">
        <f t="shared" si="15"/>
        <v/>
      </c>
      <c r="R25" s="57" t="str">
        <f t="shared" si="16"/>
        <v/>
      </c>
      <c r="S25" s="58" t="str">
        <f t="shared" ref="S24:S33" si="17">IF(G25=L$19,K$19,"")</f>
        <v/>
      </c>
    </row>
    <row r="26" spans="1:20" ht="17.100000000000001" customHeight="1" x14ac:dyDescent="0.25">
      <c r="A26" s="166"/>
      <c r="B26" s="166"/>
      <c r="C26" s="166"/>
      <c r="D26" s="166"/>
      <c r="E26" s="166"/>
      <c r="F26" s="167"/>
      <c r="G26" s="70">
        <v>75</v>
      </c>
      <c r="H26" s="57" t="str">
        <f t="shared" si="6"/>
        <v/>
      </c>
      <c r="I26" s="57" t="str">
        <f t="shared" si="7"/>
        <v/>
      </c>
      <c r="J26" s="57" t="str">
        <f t="shared" si="8"/>
        <v/>
      </c>
      <c r="K26" s="57">
        <f t="shared" si="9"/>
        <v>0.32000000000002515</v>
      </c>
      <c r="L26" s="57">
        <f t="shared" si="10"/>
        <v>0.61999999999997968</v>
      </c>
      <c r="M26" s="57">
        <f t="shared" si="11"/>
        <v>0.76000000000002288</v>
      </c>
      <c r="N26" s="57">
        <f t="shared" si="12"/>
        <v>0.82000000000002515</v>
      </c>
      <c r="O26" s="57">
        <f t="shared" si="13"/>
        <v>0.84000000000000696</v>
      </c>
      <c r="P26" s="57">
        <f t="shared" si="14"/>
        <v>0.88000000000002743</v>
      </c>
      <c r="Q26" s="57">
        <f t="shared" si="15"/>
        <v>0.88000000000002743</v>
      </c>
      <c r="R26" s="57">
        <f t="shared" si="16"/>
        <v>0.88000000000002743</v>
      </c>
      <c r="S26" s="58">
        <f t="shared" si="17"/>
        <v>0.91999999999999105</v>
      </c>
    </row>
    <row r="27" spans="1:20" s="25" customFormat="1" ht="16.5" customHeight="1" x14ac:dyDescent="0.25">
      <c r="A27" s="166"/>
      <c r="B27" s="166"/>
      <c r="C27" s="166"/>
      <c r="D27" s="166"/>
      <c r="E27" s="166"/>
      <c r="F27" s="167"/>
      <c r="G27" s="71">
        <v>50</v>
      </c>
      <c r="H27" s="57" t="str">
        <f t="shared" si="6"/>
        <v/>
      </c>
      <c r="I27" s="57">
        <f t="shared" si="7"/>
        <v>0.32000000000002515</v>
      </c>
      <c r="J27" s="57">
        <f t="shared" si="8"/>
        <v>0.90000000000000924</v>
      </c>
      <c r="K27" s="57" t="str">
        <f t="shared" si="9"/>
        <v/>
      </c>
      <c r="L27" s="57" t="str">
        <f t="shared" si="10"/>
        <v/>
      </c>
      <c r="M27" s="57" t="str">
        <f t="shared" si="11"/>
        <v/>
      </c>
      <c r="N27" s="57" t="str">
        <f t="shared" si="12"/>
        <v/>
      </c>
      <c r="O27" s="57" t="str">
        <f t="shared" si="13"/>
        <v/>
      </c>
      <c r="P27" s="57" t="str">
        <f t="shared" si="14"/>
        <v/>
      </c>
      <c r="Q27" s="57" t="str">
        <f t="shared" si="15"/>
        <v/>
      </c>
      <c r="R27" s="57" t="str">
        <f t="shared" si="16"/>
        <v/>
      </c>
      <c r="S27" s="58" t="str">
        <f t="shared" si="17"/>
        <v/>
      </c>
    </row>
    <row r="28" spans="1:20" s="25" customFormat="1" ht="16.5" customHeight="1" x14ac:dyDescent="0.25">
      <c r="A28" s="166"/>
      <c r="B28" s="166"/>
      <c r="C28" s="166"/>
      <c r="D28" s="166"/>
      <c r="E28" s="166"/>
      <c r="F28" s="167"/>
      <c r="G28" s="72">
        <v>25</v>
      </c>
      <c r="H28" s="57">
        <f t="shared" si="6"/>
        <v>0.47999999999999332</v>
      </c>
      <c r="I28" s="57" t="str">
        <f t="shared" si="7"/>
        <v/>
      </c>
      <c r="J28" s="57" t="str">
        <f t="shared" si="8"/>
        <v/>
      </c>
      <c r="K28" s="57" t="str">
        <f t="shared" si="9"/>
        <v/>
      </c>
      <c r="L28" s="57" t="str">
        <f t="shared" si="10"/>
        <v/>
      </c>
      <c r="M28" s="57" t="str">
        <f t="shared" si="11"/>
        <v/>
      </c>
      <c r="N28" s="57" t="str">
        <f t="shared" si="12"/>
        <v/>
      </c>
      <c r="O28" s="57" t="str">
        <f t="shared" si="13"/>
        <v/>
      </c>
      <c r="P28" s="57" t="str">
        <f t="shared" si="14"/>
        <v/>
      </c>
      <c r="Q28" s="57" t="str">
        <f t="shared" si="15"/>
        <v/>
      </c>
      <c r="R28" s="57" t="str">
        <f t="shared" si="16"/>
        <v/>
      </c>
      <c r="S28" s="58" t="str">
        <f t="shared" si="17"/>
        <v/>
      </c>
    </row>
    <row r="29" spans="1:20" s="25" customFormat="1" ht="17.100000000000001" customHeight="1" thickBot="1" x14ac:dyDescent="0.3">
      <c r="A29" s="166"/>
      <c r="B29" s="166"/>
      <c r="C29" s="166"/>
      <c r="D29" s="166"/>
      <c r="E29" s="166"/>
      <c r="F29" s="167"/>
      <c r="G29" s="73">
        <v>0</v>
      </c>
      <c r="H29" s="59" t="str">
        <f t="shared" si="6"/>
        <v/>
      </c>
      <c r="I29" s="59" t="str">
        <f t="shared" si="7"/>
        <v/>
      </c>
      <c r="J29" s="59" t="str">
        <f t="shared" si="8"/>
        <v/>
      </c>
      <c r="K29" s="59" t="str">
        <f t="shared" si="9"/>
        <v/>
      </c>
      <c r="L29" s="59" t="str">
        <f t="shared" si="10"/>
        <v/>
      </c>
      <c r="M29" s="59" t="str">
        <f t="shared" si="11"/>
        <v/>
      </c>
      <c r="N29" s="59" t="str">
        <f t="shared" si="12"/>
        <v/>
      </c>
      <c r="O29" s="59" t="str">
        <f t="shared" si="13"/>
        <v/>
      </c>
      <c r="P29" s="59" t="str">
        <f t="shared" si="14"/>
        <v/>
      </c>
      <c r="Q29" s="59" t="str">
        <f t="shared" si="15"/>
        <v/>
      </c>
      <c r="R29" s="59" t="str">
        <f t="shared" si="16"/>
        <v/>
      </c>
      <c r="S29" s="60" t="str">
        <f t="shared" si="17"/>
        <v/>
      </c>
    </row>
    <row r="30" spans="1:20" s="25" customFormat="1" ht="17.100000000000001" customHeight="1" x14ac:dyDescent="0.25">
      <c r="A30" s="166"/>
      <c r="B30" s="166"/>
      <c r="C30" s="166"/>
      <c r="D30" s="166"/>
      <c r="E30" s="166"/>
      <c r="F30" s="167"/>
      <c r="G30" s="72">
        <v>-25</v>
      </c>
      <c r="H30" s="57" t="str">
        <f t="shared" si="6"/>
        <v/>
      </c>
      <c r="I30" s="57" t="str">
        <f t="shared" si="7"/>
        <v/>
      </c>
      <c r="J30" s="57" t="str">
        <f t="shared" si="8"/>
        <v/>
      </c>
      <c r="K30" s="57" t="str">
        <f t="shared" si="9"/>
        <v/>
      </c>
      <c r="L30" s="57" t="str">
        <f t="shared" si="10"/>
        <v/>
      </c>
      <c r="M30" s="57" t="str">
        <f t="shared" si="11"/>
        <v/>
      </c>
      <c r="N30" s="57" t="str">
        <f t="shared" si="12"/>
        <v/>
      </c>
      <c r="O30" s="57" t="str">
        <f t="shared" si="13"/>
        <v/>
      </c>
      <c r="P30" s="57" t="str">
        <f t="shared" si="14"/>
        <v/>
      </c>
      <c r="Q30" s="57" t="str">
        <f t="shared" si="15"/>
        <v/>
      </c>
      <c r="R30" s="57" t="str">
        <f t="shared" si="16"/>
        <v/>
      </c>
      <c r="S30" s="58" t="str">
        <f t="shared" si="17"/>
        <v/>
      </c>
    </row>
    <row r="31" spans="1:20" s="25" customFormat="1" ht="17.100000000000001" customHeight="1" x14ac:dyDescent="0.25">
      <c r="A31" s="166"/>
      <c r="B31" s="166"/>
      <c r="C31" s="166"/>
      <c r="D31" s="166"/>
      <c r="E31" s="166"/>
      <c r="F31" s="167"/>
      <c r="G31" s="71">
        <v>-50</v>
      </c>
      <c r="H31" s="57" t="str">
        <f t="shared" si="6"/>
        <v/>
      </c>
      <c r="I31" s="57" t="str">
        <f t="shared" si="7"/>
        <v/>
      </c>
      <c r="J31" s="57" t="str">
        <f t="shared" si="8"/>
        <v/>
      </c>
      <c r="K31" s="57" t="str">
        <f t="shared" si="9"/>
        <v/>
      </c>
      <c r="L31" s="57" t="str">
        <f t="shared" si="10"/>
        <v/>
      </c>
      <c r="M31" s="57" t="str">
        <f t="shared" si="11"/>
        <v/>
      </c>
      <c r="N31" s="57" t="str">
        <f t="shared" si="12"/>
        <v/>
      </c>
      <c r="O31" s="57" t="str">
        <f t="shared" si="13"/>
        <v/>
      </c>
      <c r="P31" s="57" t="str">
        <f t="shared" si="14"/>
        <v/>
      </c>
      <c r="Q31" s="57" t="str">
        <f t="shared" si="15"/>
        <v/>
      </c>
      <c r="R31" s="57" t="str">
        <f t="shared" si="16"/>
        <v/>
      </c>
      <c r="S31" s="58" t="str">
        <f t="shared" si="17"/>
        <v/>
      </c>
    </row>
    <row r="32" spans="1:20" ht="17.100000000000001" customHeight="1" x14ac:dyDescent="0.25">
      <c r="A32" s="166"/>
      <c r="B32" s="166"/>
      <c r="C32" s="166"/>
      <c r="D32" s="166"/>
      <c r="E32" s="166"/>
      <c r="F32" s="167"/>
      <c r="G32" s="70">
        <v>-75</v>
      </c>
      <c r="H32" s="57" t="str">
        <f t="shared" si="6"/>
        <v/>
      </c>
      <c r="I32" s="57" t="str">
        <f t="shared" si="7"/>
        <v/>
      </c>
      <c r="J32" s="57" t="str">
        <f t="shared" si="8"/>
        <v/>
      </c>
      <c r="K32" s="57" t="str">
        <f t="shared" si="9"/>
        <v/>
      </c>
      <c r="L32" s="57" t="str">
        <f t="shared" si="10"/>
        <v/>
      </c>
      <c r="M32" s="57" t="str">
        <f t="shared" si="11"/>
        <v/>
      </c>
      <c r="N32" s="57" t="str">
        <f t="shared" si="12"/>
        <v/>
      </c>
      <c r="O32" s="57" t="str">
        <f t="shared" si="13"/>
        <v/>
      </c>
      <c r="P32" s="57" t="str">
        <f t="shared" si="14"/>
        <v/>
      </c>
      <c r="Q32" s="57" t="str">
        <f t="shared" si="15"/>
        <v/>
      </c>
      <c r="R32" s="57" t="str">
        <f t="shared" si="16"/>
        <v/>
      </c>
      <c r="S32" s="58" t="str">
        <f t="shared" si="17"/>
        <v/>
      </c>
    </row>
    <row r="33" spans="1:19" ht="17.100000000000001" customHeight="1" x14ac:dyDescent="0.25">
      <c r="A33" s="166"/>
      <c r="B33" s="166"/>
      <c r="C33" s="166"/>
      <c r="D33" s="166"/>
      <c r="E33" s="166"/>
      <c r="F33" s="167"/>
      <c r="G33" s="69">
        <v>-100</v>
      </c>
      <c r="H33" s="57" t="str">
        <f t="shared" si="6"/>
        <v/>
      </c>
      <c r="I33" s="57" t="str">
        <f t="shared" si="7"/>
        <v/>
      </c>
      <c r="J33" s="57" t="str">
        <f t="shared" si="8"/>
        <v/>
      </c>
      <c r="K33" s="57" t="str">
        <f t="shared" si="9"/>
        <v/>
      </c>
      <c r="L33" s="57" t="str">
        <f t="shared" si="10"/>
        <v/>
      </c>
      <c r="M33" s="57" t="str">
        <f t="shared" si="11"/>
        <v/>
      </c>
      <c r="N33" s="57" t="str">
        <f t="shared" si="12"/>
        <v/>
      </c>
      <c r="O33" s="57" t="str">
        <f t="shared" si="13"/>
        <v/>
      </c>
      <c r="P33" s="57" t="str">
        <f t="shared" si="14"/>
        <v/>
      </c>
      <c r="Q33" s="57" t="str">
        <f t="shared" si="15"/>
        <v/>
      </c>
      <c r="R33" s="57" t="str">
        <f t="shared" si="16"/>
        <v/>
      </c>
      <c r="S33" s="58" t="str">
        <f t="shared" si="17"/>
        <v/>
      </c>
    </row>
    <row r="34" spans="1:19" ht="15" customHeight="1" thickBot="1" x14ac:dyDescent="0.3">
      <c r="A34" s="166"/>
      <c r="B34" s="166"/>
      <c r="C34" s="166"/>
      <c r="D34" s="166"/>
      <c r="E34" s="166"/>
      <c r="F34" s="167"/>
      <c r="G34" s="74"/>
      <c r="H34" s="75"/>
      <c r="I34" s="75"/>
      <c r="J34" s="75"/>
      <c r="K34" s="75"/>
      <c r="L34" s="75"/>
      <c r="M34" s="75"/>
      <c r="N34" s="75"/>
      <c r="O34" s="75"/>
      <c r="P34" s="75"/>
      <c r="Q34" s="75"/>
      <c r="R34" s="75"/>
      <c r="S34" s="76"/>
    </row>
    <row r="35" spans="1:19" ht="14.45" customHeight="1" x14ac:dyDescent="0.25"/>
    <row r="36" spans="1:19" ht="14.45" customHeight="1" x14ac:dyDescent="0.25">
      <c r="A36" s="155" t="s">
        <v>84</v>
      </c>
      <c r="B36" s="156"/>
      <c r="C36" s="156"/>
      <c r="D36" s="156"/>
      <c r="E36" s="156"/>
      <c r="F36" s="156"/>
      <c r="G36" s="156"/>
      <c r="H36" s="156"/>
      <c r="I36" s="156"/>
      <c r="J36" s="156"/>
      <c r="K36" s="156"/>
      <c r="L36" s="156"/>
      <c r="M36" s="156"/>
      <c r="N36" s="156"/>
      <c r="O36" s="156"/>
      <c r="P36" s="156"/>
      <c r="Q36" s="156"/>
      <c r="R36" s="156"/>
      <c r="S36" s="157"/>
    </row>
    <row r="37" spans="1:19" x14ac:dyDescent="0.25">
      <c r="A37" s="158"/>
      <c r="B37" s="159"/>
      <c r="C37" s="159"/>
      <c r="D37" s="159"/>
      <c r="E37" s="159"/>
      <c r="F37" s="159"/>
      <c r="G37" s="159"/>
      <c r="H37" s="159"/>
      <c r="I37" s="159"/>
      <c r="J37" s="159"/>
      <c r="K37" s="159"/>
      <c r="L37" s="159"/>
      <c r="M37" s="159"/>
      <c r="N37" s="159"/>
      <c r="O37" s="159"/>
      <c r="P37" s="159"/>
      <c r="Q37" s="159"/>
      <c r="R37" s="159"/>
      <c r="S37" s="160"/>
    </row>
    <row r="38" spans="1:19" x14ac:dyDescent="0.25">
      <c r="A38" s="158"/>
      <c r="B38" s="159"/>
      <c r="C38" s="159"/>
      <c r="D38" s="159"/>
      <c r="E38" s="159"/>
      <c r="F38" s="159"/>
      <c r="G38" s="159"/>
      <c r="H38" s="159"/>
      <c r="I38" s="159"/>
      <c r="J38" s="159"/>
      <c r="K38" s="159"/>
      <c r="L38" s="159"/>
      <c r="M38" s="159"/>
      <c r="N38" s="159"/>
      <c r="O38" s="159"/>
      <c r="P38" s="159"/>
      <c r="Q38" s="159"/>
      <c r="R38" s="159"/>
      <c r="S38" s="160"/>
    </row>
    <row r="39" spans="1:19" x14ac:dyDescent="0.25">
      <c r="A39" s="158"/>
      <c r="B39" s="159"/>
      <c r="C39" s="159"/>
      <c r="D39" s="159"/>
      <c r="E39" s="159"/>
      <c r="F39" s="159"/>
      <c r="G39" s="159"/>
      <c r="H39" s="159"/>
      <c r="I39" s="159"/>
      <c r="J39" s="159"/>
      <c r="K39" s="159"/>
      <c r="L39" s="159"/>
      <c r="M39" s="159"/>
      <c r="N39" s="159"/>
      <c r="O39" s="159"/>
      <c r="P39" s="159"/>
      <c r="Q39" s="159"/>
      <c r="R39" s="159"/>
      <c r="S39" s="160"/>
    </row>
    <row r="40" spans="1:19" x14ac:dyDescent="0.25">
      <c r="A40" s="158"/>
      <c r="B40" s="159"/>
      <c r="C40" s="159"/>
      <c r="D40" s="159"/>
      <c r="E40" s="159"/>
      <c r="F40" s="159"/>
      <c r="G40" s="159"/>
      <c r="H40" s="159"/>
      <c r="I40" s="159"/>
      <c r="J40" s="159"/>
      <c r="K40" s="159"/>
      <c r="L40" s="159"/>
      <c r="M40" s="159"/>
      <c r="N40" s="159"/>
      <c r="O40" s="159"/>
      <c r="P40" s="159"/>
      <c r="Q40" s="159"/>
      <c r="R40" s="159"/>
      <c r="S40" s="160"/>
    </row>
    <row r="41" spans="1:19" x14ac:dyDescent="0.25">
      <c r="A41" s="158"/>
      <c r="B41" s="159"/>
      <c r="C41" s="159"/>
      <c r="D41" s="159"/>
      <c r="E41" s="159"/>
      <c r="F41" s="159"/>
      <c r="G41" s="159"/>
      <c r="H41" s="159"/>
      <c r="I41" s="159"/>
      <c r="J41" s="159"/>
      <c r="K41" s="159"/>
      <c r="L41" s="159"/>
      <c r="M41" s="159"/>
      <c r="N41" s="159"/>
      <c r="O41" s="159"/>
      <c r="P41" s="159"/>
      <c r="Q41" s="159"/>
      <c r="R41" s="159"/>
      <c r="S41" s="160"/>
    </row>
    <row r="42" spans="1:19" x14ac:dyDescent="0.25">
      <c r="A42" s="158"/>
      <c r="B42" s="159"/>
      <c r="C42" s="159"/>
      <c r="D42" s="159"/>
      <c r="E42" s="159"/>
      <c r="F42" s="159"/>
      <c r="G42" s="159"/>
      <c r="H42" s="159"/>
      <c r="I42" s="159"/>
      <c r="J42" s="159"/>
      <c r="K42" s="159"/>
      <c r="L42" s="159"/>
      <c r="M42" s="159"/>
      <c r="N42" s="159"/>
      <c r="O42" s="159"/>
      <c r="P42" s="159"/>
      <c r="Q42" s="159"/>
      <c r="R42" s="159"/>
      <c r="S42" s="160"/>
    </row>
    <row r="43" spans="1:19" x14ac:dyDescent="0.25">
      <c r="A43" s="158"/>
      <c r="B43" s="159"/>
      <c r="C43" s="159"/>
      <c r="D43" s="159"/>
      <c r="E43" s="159"/>
      <c r="F43" s="159"/>
      <c r="G43" s="159"/>
      <c r="H43" s="159"/>
      <c r="I43" s="159"/>
      <c r="J43" s="159"/>
      <c r="K43" s="159"/>
      <c r="L43" s="159"/>
      <c r="M43" s="159"/>
      <c r="N43" s="159"/>
      <c r="O43" s="159"/>
      <c r="P43" s="159"/>
      <c r="Q43" s="159"/>
      <c r="R43" s="159"/>
      <c r="S43" s="160"/>
    </row>
    <row r="44" spans="1:19" ht="15" customHeight="1" x14ac:dyDescent="0.25">
      <c r="A44" s="158"/>
      <c r="B44" s="159"/>
      <c r="C44" s="159"/>
      <c r="D44" s="159"/>
      <c r="E44" s="159"/>
      <c r="F44" s="159"/>
      <c r="G44" s="159"/>
      <c r="H44" s="159"/>
      <c r="I44" s="159"/>
      <c r="J44" s="159"/>
      <c r="K44" s="159"/>
      <c r="L44" s="159"/>
      <c r="M44" s="159"/>
      <c r="N44" s="159"/>
      <c r="O44" s="159"/>
      <c r="P44" s="159"/>
      <c r="Q44" s="159"/>
      <c r="R44" s="159"/>
      <c r="S44" s="160"/>
    </row>
    <row r="45" spans="1:19" x14ac:dyDescent="0.25">
      <c r="A45" s="158"/>
      <c r="B45" s="159"/>
      <c r="C45" s="159"/>
      <c r="D45" s="159"/>
      <c r="E45" s="159"/>
      <c r="F45" s="159"/>
      <c r="G45" s="159"/>
      <c r="H45" s="159"/>
      <c r="I45" s="159"/>
      <c r="J45" s="159"/>
      <c r="K45" s="159"/>
      <c r="L45" s="159"/>
      <c r="M45" s="159"/>
      <c r="N45" s="159"/>
      <c r="O45" s="159"/>
      <c r="P45" s="159"/>
      <c r="Q45" s="159"/>
      <c r="R45" s="159"/>
      <c r="S45" s="160"/>
    </row>
    <row r="46" spans="1:19" x14ac:dyDescent="0.25">
      <c r="A46" s="158"/>
      <c r="B46" s="159"/>
      <c r="C46" s="159"/>
      <c r="D46" s="159"/>
      <c r="E46" s="159"/>
      <c r="F46" s="159"/>
      <c r="G46" s="159"/>
      <c r="H46" s="159"/>
      <c r="I46" s="159"/>
      <c r="J46" s="159"/>
      <c r="K46" s="159"/>
      <c r="L46" s="159"/>
      <c r="M46" s="159"/>
      <c r="N46" s="159"/>
      <c r="O46" s="159"/>
      <c r="P46" s="159"/>
      <c r="Q46" s="159"/>
      <c r="R46" s="159"/>
      <c r="S46" s="160"/>
    </row>
    <row r="47" spans="1:19" x14ac:dyDescent="0.25">
      <c r="A47" s="158"/>
      <c r="B47" s="159"/>
      <c r="C47" s="159"/>
      <c r="D47" s="159"/>
      <c r="E47" s="159"/>
      <c r="F47" s="159"/>
      <c r="G47" s="159"/>
      <c r="H47" s="159"/>
      <c r="I47" s="159"/>
      <c r="J47" s="159"/>
      <c r="K47" s="159"/>
      <c r="L47" s="159"/>
      <c r="M47" s="159"/>
      <c r="N47" s="159"/>
      <c r="O47" s="159"/>
      <c r="P47" s="159"/>
      <c r="Q47" s="159"/>
      <c r="R47" s="159"/>
      <c r="S47" s="160"/>
    </row>
    <row r="48" spans="1:19" x14ac:dyDescent="0.25">
      <c r="A48" s="161"/>
      <c r="B48" s="162"/>
      <c r="C48" s="162"/>
      <c r="D48" s="162"/>
      <c r="E48" s="162"/>
      <c r="F48" s="162"/>
      <c r="G48" s="162"/>
      <c r="H48" s="162"/>
      <c r="I48" s="162"/>
      <c r="J48" s="162"/>
      <c r="K48" s="162"/>
      <c r="L48" s="162"/>
      <c r="M48" s="162"/>
      <c r="N48" s="162"/>
      <c r="O48" s="162"/>
      <c r="P48" s="162"/>
      <c r="Q48" s="162"/>
      <c r="R48" s="162"/>
      <c r="S48" s="163"/>
    </row>
  </sheetData>
  <sheetProtection sheet="1" objects="1" scenarios="1" selectLockedCells="1"/>
  <mergeCells count="8">
    <mergeCell ref="A36:S48"/>
    <mergeCell ref="A22:F34"/>
    <mergeCell ref="A1:L1"/>
    <mergeCell ref="A2:L2"/>
    <mergeCell ref="A3:L3"/>
    <mergeCell ref="A20:G20"/>
    <mergeCell ref="G22:G23"/>
    <mergeCell ref="H22:S22"/>
  </mergeCells>
  <conditionalFormatting sqref="H24:S33">
    <cfRule type="expression" dxfId="1" priority="1">
      <formula>ISNUMBER(H24)</formula>
    </cfRule>
  </conditionalFormatting>
  <pageMargins left="0.7" right="0.7" top="0.75" bottom="0.75" header="0.3" footer="0.3"/>
  <pageSetup scale="3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Normal="100" workbookViewId="0">
      <selection activeCell="B7" sqref="B7"/>
    </sheetView>
  </sheetViews>
  <sheetFormatPr defaultColWidth="11.42578125" defaultRowHeight="15" x14ac:dyDescent="0.25"/>
  <cols>
    <col min="2" max="2" width="18.42578125" customWidth="1"/>
    <col min="3" max="3" width="23.28515625" customWidth="1"/>
    <col min="4" max="4" width="15.85546875" customWidth="1"/>
    <col min="5" max="5" width="12.5703125" customWidth="1"/>
    <col min="6" max="6" width="25.140625" customWidth="1"/>
    <col min="7" max="7" width="11.7109375" customWidth="1"/>
    <col min="8" max="8" width="16.28515625" customWidth="1"/>
    <col min="9" max="9" width="14.5703125" customWidth="1"/>
    <col min="10" max="10" width="22.140625" customWidth="1"/>
    <col min="11" max="11" width="55.140625" customWidth="1"/>
  </cols>
  <sheetData>
    <row r="1" spans="1:11" ht="21.75" customHeight="1" x14ac:dyDescent="0.25">
      <c r="A1" s="26" t="s">
        <v>95</v>
      </c>
      <c r="B1" s="27"/>
      <c r="C1" s="27"/>
      <c r="D1" s="27"/>
    </row>
    <row r="2" spans="1:11" x14ac:dyDescent="0.25">
      <c r="A2" s="28"/>
    </row>
    <row r="3" spans="1:11" x14ac:dyDescent="0.25">
      <c r="A3" s="185" t="s">
        <v>11</v>
      </c>
      <c r="B3" s="185"/>
    </row>
    <row r="4" spans="1:11" ht="15.75" thickBot="1" x14ac:dyDescent="0.3">
      <c r="B4" s="29" t="s">
        <v>12</v>
      </c>
      <c r="C4" s="186" t="e">
        <f ca="1">BCurveStrip("CAD.OIS",)</f>
        <v>#NAME?</v>
      </c>
      <c r="D4" s="186"/>
    </row>
    <row r="5" spans="1:11" ht="15.75" thickBot="1" x14ac:dyDescent="0.3">
      <c r="A5" s="187" t="s">
        <v>55</v>
      </c>
      <c r="B5" s="182" t="s">
        <v>13</v>
      </c>
      <c r="C5" s="183"/>
      <c r="D5" s="183"/>
      <c r="E5" s="184"/>
      <c r="F5" s="182" t="s">
        <v>14</v>
      </c>
      <c r="G5" s="183"/>
      <c r="H5" s="183"/>
      <c r="I5" s="183"/>
      <c r="J5" s="30" t="s">
        <v>15</v>
      </c>
      <c r="K5" s="31" t="s">
        <v>16</v>
      </c>
    </row>
    <row r="6" spans="1:11" x14ac:dyDescent="0.25">
      <c r="A6" s="188"/>
      <c r="B6" s="32" t="s">
        <v>17</v>
      </c>
      <c r="C6" s="33" t="s">
        <v>18</v>
      </c>
      <c r="D6" s="33" t="s">
        <v>19</v>
      </c>
      <c r="E6" s="34" t="s">
        <v>20</v>
      </c>
      <c r="F6" s="32" t="s">
        <v>21</v>
      </c>
      <c r="G6" s="35" t="s">
        <v>22</v>
      </c>
      <c r="H6" s="36" t="s">
        <v>23</v>
      </c>
      <c r="I6" s="84" t="s">
        <v>24</v>
      </c>
      <c r="J6" s="37" t="s">
        <v>25</v>
      </c>
      <c r="K6" s="38" t="s">
        <v>93</v>
      </c>
    </row>
    <row r="7" spans="1:11" x14ac:dyDescent="0.25">
      <c r="A7" s="188"/>
      <c r="B7" s="39" t="s">
        <v>27</v>
      </c>
      <c r="C7" s="79" t="e">
        <f ca="1">BDP(B7,"FUT_CONTRACT_EXP_MONTH_YEAR_RT")</f>
        <v>#NAME?</v>
      </c>
      <c r="D7" s="79" t="e">
        <f ca="1">_xll.BDP(B7,"LAST_PRICE")</f>
        <v>#NAME?</v>
      </c>
      <c r="E7" s="40" t="e">
        <f ca="1">100-D7</f>
        <v>#NAME?</v>
      </c>
      <c r="F7" s="41" t="e">
        <f ca="1">BDP(B7,"LAST_TRADEABLE_DT")</f>
        <v>#NAME?</v>
      </c>
      <c r="G7" s="79" t="s">
        <v>26</v>
      </c>
      <c r="H7" s="42" t="e">
        <f ca="1">BCurveFwd(C4,H6:J6,"Term",F7:F18,"Tenor",G7:G18,"GroupBy=Pairs","cols=3;rows=12")</f>
        <v>#NAME?</v>
      </c>
      <c r="I7" s="83">
        <v>43542</v>
      </c>
      <c r="J7" s="43"/>
      <c r="K7" s="44" t="e">
        <f ca="1">E7-J7</f>
        <v>#NAME?</v>
      </c>
    </row>
    <row r="8" spans="1:11" x14ac:dyDescent="0.25">
      <c r="A8" s="188"/>
      <c r="B8" s="39" t="s">
        <v>28</v>
      </c>
      <c r="C8" s="79" t="e">
        <f ca="1">_xll.BDP(B8,"FUT_CONTRACT_EXP_MONTH_YEAR_RT")</f>
        <v>#NAME?</v>
      </c>
      <c r="D8" s="79" t="e">
        <f ca="1">_xll.BDP(B8,"LAST_PRICE")</f>
        <v>#NAME?</v>
      </c>
      <c r="E8" s="40" t="e">
        <f t="shared" ref="E8:E17" ca="1" si="0">100-D8</f>
        <v>#NAME?</v>
      </c>
      <c r="F8" s="41" t="e">
        <f ca="1">_xll.BDP(B8,"LAST_TRADEABLE_DT")</f>
        <v>#NAME?</v>
      </c>
      <c r="G8" s="79" t="s">
        <v>26</v>
      </c>
      <c r="H8" s="83">
        <v>43542</v>
      </c>
      <c r="I8" s="83">
        <v>43634</v>
      </c>
      <c r="J8" s="43"/>
      <c r="K8" s="44" t="e">
        <f ca="1">E8-J8</f>
        <v>#NAME?</v>
      </c>
    </row>
    <row r="9" spans="1:11" x14ac:dyDescent="0.25">
      <c r="A9" s="188"/>
      <c r="B9" s="39" t="s">
        <v>29</v>
      </c>
      <c r="C9" s="79" t="e">
        <f ca="1">_xll.BDP(B9,"FUT_CONTRACT_EXP_MONTH_YEAR_RT")</f>
        <v>#NAME?</v>
      </c>
      <c r="D9" s="79" t="e">
        <f ca="1">_xll.BDP(B9,"LAST_PRICE")</f>
        <v>#NAME?</v>
      </c>
      <c r="E9" s="40" t="e">
        <f t="shared" ca="1" si="0"/>
        <v>#NAME?</v>
      </c>
      <c r="F9" s="41" t="e">
        <f ca="1">_xll.BDP(B9,"LAST_TRADEABLE_DT")</f>
        <v>#NAME?</v>
      </c>
      <c r="G9" s="79" t="s">
        <v>26</v>
      </c>
      <c r="H9" s="83">
        <v>43633</v>
      </c>
      <c r="I9" s="83">
        <v>43725</v>
      </c>
      <c r="J9" s="43"/>
      <c r="K9" s="44" t="e">
        <f ca="1">E9-J9</f>
        <v>#NAME?</v>
      </c>
    </row>
    <row r="10" spans="1:11" x14ac:dyDescent="0.25">
      <c r="A10" s="188"/>
      <c r="B10" s="39" t="s">
        <v>30</v>
      </c>
      <c r="C10" s="79" t="e">
        <f ca="1">_xll.BDP(B10,"FUT_CONTRACT_EXP_MONTH_YEAR_RT")</f>
        <v>#NAME?</v>
      </c>
      <c r="D10" s="79" t="e">
        <f ca="1">_xll.BDP(B10,"LAST_PRICE")</f>
        <v>#NAME?</v>
      </c>
      <c r="E10" s="40" t="e">
        <f t="shared" ca="1" si="0"/>
        <v>#NAME?</v>
      </c>
      <c r="F10" s="41" t="e">
        <f ca="1">_xll.BDP(B10,"LAST_TRADEABLE_DT")</f>
        <v>#NAME?</v>
      </c>
      <c r="G10" s="79" t="s">
        <v>26</v>
      </c>
      <c r="H10" s="83">
        <v>43724</v>
      </c>
      <c r="I10" s="83">
        <v>43815</v>
      </c>
      <c r="J10" s="43"/>
      <c r="K10" s="44" t="e">
        <f ca="1">E10-J10</f>
        <v>#NAME?</v>
      </c>
    </row>
    <row r="11" spans="1:11" x14ac:dyDescent="0.25">
      <c r="A11" s="188"/>
      <c r="B11" s="39" t="s">
        <v>31</v>
      </c>
      <c r="C11" s="79" t="e">
        <f ca="1">_xll.BDP(B11,"FUT_CONTRACT_EXP_MONTH_YEAR_RT")</f>
        <v>#NAME?</v>
      </c>
      <c r="D11" s="79" t="e">
        <f ca="1">_xll.BDP(B11,"LAST_PRICE")</f>
        <v>#NAME?</v>
      </c>
      <c r="E11" s="40" t="e">
        <f t="shared" ca="1" si="0"/>
        <v>#NAME?</v>
      </c>
      <c r="F11" s="41" t="e">
        <f ca="1">_xll.BDP(B11,"LAST_TRADEABLE_DT")</f>
        <v>#NAME?</v>
      </c>
      <c r="G11" s="79" t="s">
        <v>26</v>
      </c>
      <c r="H11" s="83">
        <v>43815</v>
      </c>
      <c r="I11" s="83">
        <v>43906</v>
      </c>
      <c r="J11" s="43"/>
      <c r="K11" s="44" t="e">
        <f t="shared" ref="K11:K18" ca="1" si="1">E11-J11</f>
        <v>#NAME?</v>
      </c>
    </row>
    <row r="12" spans="1:11" x14ac:dyDescent="0.25">
      <c r="A12" s="188"/>
      <c r="B12" s="39" t="s">
        <v>32</v>
      </c>
      <c r="C12" s="79" t="e">
        <f ca="1">_xll.BDP(B12,"FUT_CONTRACT_EXP_MONTH_YEAR_RT")</f>
        <v>#NAME?</v>
      </c>
      <c r="D12" s="79" t="e">
        <f ca="1">_xll.BDP(B12,"LAST_PRICE")</f>
        <v>#NAME?</v>
      </c>
      <c r="E12" s="40" t="e">
        <f t="shared" ca="1" si="0"/>
        <v>#NAME?</v>
      </c>
      <c r="F12" s="41" t="e">
        <f ca="1">_xll.BDP(B12,"LAST_TRADEABLE_DT")</f>
        <v>#NAME?</v>
      </c>
      <c r="G12" s="79" t="s">
        <v>26</v>
      </c>
      <c r="H12" s="83">
        <v>43906</v>
      </c>
      <c r="I12" s="83">
        <v>43998</v>
      </c>
      <c r="J12" s="43"/>
      <c r="K12" s="44" t="e">
        <f t="shared" ca="1" si="1"/>
        <v>#NAME?</v>
      </c>
    </row>
    <row r="13" spans="1:11" x14ac:dyDescent="0.25">
      <c r="A13" s="188"/>
      <c r="B13" s="39" t="s">
        <v>33</v>
      </c>
      <c r="C13" s="79" t="e">
        <f ca="1">_xll.BDP(B13,"FUT_CONTRACT_EXP_MONTH_YEAR_RT")</f>
        <v>#NAME?</v>
      </c>
      <c r="D13" s="79" t="e">
        <f ca="1">_xll.BDP(B13,"LAST_PRICE")</f>
        <v>#NAME?</v>
      </c>
      <c r="E13" s="40" t="e">
        <f t="shared" ca="1" si="0"/>
        <v>#NAME?</v>
      </c>
      <c r="F13" s="41" t="e">
        <f ca="1">_xll.BDP(B13,"LAST_TRADEABLE_DT")</f>
        <v>#NAME?</v>
      </c>
      <c r="G13" s="79" t="s">
        <v>26</v>
      </c>
      <c r="H13" s="83">
        <v>43997</v>
      </c>
      <c r="I13" s="83">
        <v>44089</v>
      </c>
      <c r="J13" s="43"/>
      <c r="K13" s="44" t="e">
        <f t="shared" ca="1" si="1"/>
        <v>#NAME?</v>
      </c>
    </row>
    <row r="14" spans="1:11" x14ac:dyDescent="0.25">
      <c r="A14" s="188"/>
      <c r="B14" s="39" t="s">
        <v>34</v>
      </c>
      <c r="C14" s="79" t="e">
        <f ca="1">_xll.BDP(B14,"FUT_CONTRACT_EXP_MONTH_YEAR_RT")</f>
        <v>#NAME?</v>
      </c>
      <c r="D14" s="79" t="e">
        <f ca="1">_xll.BDP(B14,"LAST_PRICE")</f>
        <v>#NAME?</v>
      </c>
      <c r="E14" s="40" t="e">
        <f t="shared" ca="1" si="0"/>
        <v>#NAME?</v>
      </c>
      <c r="F14" s="41" t="e">
        <f ca="1">_xll.BDP(B14,"LAST_TRADEABLE_DT")</f>
        <v>#NAME?</v>
      </c>
      <c r="G14" s="79" t="s">
        <v>26</v>
      </c>
      <c r="H14" s="83">
        <v>44088</v>
      </c>
      <c r="I14" s="83">
        <v>44179</v>
      </c>
      <c r="J14" s="43"/>
      <c r="K14" s="44" t="e">
        <f t="shared" ca="1" si="1"/>
        <v>#NAME?</v>
      </c>
    </row>
    <row r="15" spans="1:11" x14ac:dyDescent="0.25">
      <c r="A15" s="188"/>
      <c r="B15" s="39" t="s">
        <v>35</v>
      </c>
      <c r="C15" s="79" t="e">
        <f ca="1">_xll.BDP(B15,"FUT_CONTRACT_EXP_MONTH_YEAR_RT")</f>
        <v>#NAME?</v>
      </c>
      <c r="D15" s="79" t="e">
        <f ca="1">_xll.BDP(B15,"LAST_PRICE")</f>
        <v>#NAME?</v>
      </c>
      <c r="E15" s="40" t="e">
        <f t="shared" ca="1" si="0"/>
        <v>#NAME?</v>
      </c>
      <c r="F15" s="41" t="e">
        <f ca="1">_xll.BDP(B15,"LAST_TRADEABLE_DT")</f>
        <v>#NAME?</v>
      </c>
      <c r="G15" s="79" t="s">
        <v>26</v>
      </c>
      <c r="H15" s="83">
        <v>44179</v>
      </c>
      <c r="I15" s="83">
        <v>44270</v>
      </c>
      <c r="J15" s="43"/>
      <c r="K15" s="44" t="e">
        <f t="shared" ca="1" si="1"/>
        <v>#NAME?</v>
      </c>
    </row>
    <row r="16" spans="1:11" x14ac:dyDescent="0.25">
      <c r="A16" s="188"/>
      <c r="B16" s="39" t="s">
        <v>36</v>
      </c>
      <c r="C16" s="79" t="e">
        <f ca="1">_xll.BDP(B16,"FUT_CONTRACT_EXP_MONTH_YEAR_RT")</f>
        <v>#NAME?</v>
      </c>
      <c r="D16" s="79" t="e">
        <f ca="1">_xll.BDP(B16,"LAST_PRICE")</f>
        <v>#NAME?</v>
      </c>
      <c r="E16" s="40" t="e">
        <f t="shared" ca="1" si="0"/>
        <v>#NAME?</v>
      </c>
      <c r="F16" s="41" t="e">
        <f ca="1">_xll.BDP(B16,"LAST_TRADEABLE_DT")</f>
        <v>#NAME?</v>
      </c>
      <c r="G16" s="79" t="s">
        <v>26</v>
      </c>
      <c r="H16" s="83">
        <v>44270</v>
      </c>
      <c r="I16" s="83">
        <v>44362</v>
      </c>
      <c r="J16" s="43"/>
      <c r="K16" s="44" t="e">
        <f t="shared" ca="1" si="1"/>
        <v>#NAME?</v>
      </c>
    </row>
    <row r="17" spans="1:11" x14ac:dyDescent="0.25">
      <c r="A17" s="188"/>
      <c r="B17" s="39" t="s">
        <v>49</v>
      </c>
      <c r="C17" s="79" t="e">
        <f ca="1">_xll.BDP(B17,"FUT_CONTRACT_EXP_MONTH_YEAR_RT")</f>
        <v>#NAME?</v>
      </c>
      <c r="D17" s="79" t="e">
        <f ca="1">_xll.BDP(B17,"LAST_PRICE")</f>
        <v>#NAME?</v>
      </c>
      <c r="E17" s="40" t="e">
        <f t="shared" ca="1" si="0"/>
        <v>#NAME?</v>
      </c>
      <c r="F17" s="41" t="e">
        <f ca="1">_xll.BDP(B17,"LAST_TRADEABLE_DT")</f>
        <v>#NAME?</v>
      </c>
      <c r="G17" s="79" t="s">
        <v>26</v>
      </c>
      <c r="H17" s="83">
        <v>44361</v>
      </c>
      <c r="I17" s="83">
        <v>44453</v>
      </c>
      <c r="J17" s="43"/>
      <c r="K17" s="44" t="e">
        <f t="shared" ca="1" si="1"/>
        <v>#NAME?</v>
      </c>
    </row>
    <row r="18" spans="1:11" ht="15.75" thickBot="1" x14ac:dyDescent="0.3">
      <c r="A18" s="189"/>
      <c r="B18" s="45" t="s">
        <v>54</v>
      </c>
      <c r="C18" s="78" t="e">
        <f ca="1">BDP(B18,"FUT_CONTRACT_EXP_MONTH_YEAR_RT")</f>
        <v>#NAME?</v>
      </c>
      <c r="D18" s="78" t="e">
        <f ca="1">_xll.BDP(B18,"LAST_PRICE")</f>
        <v>#NAME?</v>
      </c>
      <c r="E18" s="47" t="e">
        <f ca="1">100-D18</f>
        <v>#NAME?</v>
      </c>
      <c r="F18" s="48" t="e">
        <f ca="1">_xll.BDP(B18,"LAST_TRADEABLE_DT")</f>
        <v>#NAME?</v>
      </c>
      <c r="G18" s="78" t="s">
        <v>26</v>
      </c>
      <c r="H18" s="85">
        <v>44452</v>
      </c>
      <c r="I18" s="85">
        <v>44543</v>
      </c>
      <c r="J18" s="49"/>
      <c r="K18" s="50" t="e">
        <f t="shared" ca="1" si="1"/>
        <v>#NAME?</v>
      </c>
    </row>
    <row r="19" spans="1:11" x14ac:dyDescent="0.25">
      <c r="J19" s="64"/>
    </row>
    <row r="21" spans="1:11" ht="15" customHeight="1" thickBot="1" x14ac:dyDescent="0.3">
      <c r="B21" s="51" t="s">
        <v>12</v>
      </c>
      <c r="C21" s="52" t="s">
        <v>37</v>
      </c>
      <c r="D21" s="46"/>
      <c r="H21" s="29"/>
      <c r="I21" s="190"/>
      <c r="J21" s="190"/>
    </row>
    <row r="22" spans="1:11" ht="15" customHeight="1" thickBot="1" x14ac:dyDescent="0.3">
      <c r="A22" s="179" t="s">
        <v>38</v>
      </c>
      <c r="B22" s="182" t="s">
        <v>13</v>
      </c>
      <c r="C22" s="183"/>
      <c r="D22" s="183"/>
      <c r="E22" s="184"/>
      <c r="F22" s="182" t="s">
        <v>14</v>
      </c>
      <c r="G22" s="183"/>
      <c r="H22" s="183"/>
      <c r="I22" s="183"/>
      <c r="J22" s="77" t="s">
        <v>15</v>
      </c>
      <c r="K22" s="77" t="s">
        <v>16</v>
      </c>
    </row>
    <row r="23" spans="1:11" x14ac:dyDescent="0.25">
      <c r="A23" s="180"/>
      <c r="B23" s="32" t="s">
        <v>17</v>
      </c>
      <c r="C23" s="33" t="s">
        <v>18</v>
      </c>
      <c r="D23" s="33" t="s">
        <v>19</v>
      </c>
      <c r="E23" s="34" t="s">
        <v>20</v>
      </c>
      <c r="F23" s="32" t="s">
        <v>21</v>
      </c>
      <c r="G23" s="89" t="s">
        <v>22</v>
      </c>
      <c r="H23" s="90" t="s">
        <v>23</v>
      </c>
      <c r="I23" s="84" t="s">
        <v>24</v>
      </c>
      <c r="J23" s="91" t="s">
        <v>25</v>
      </c>
      <c r="K23" s="97" t="s">
        <v>93</v>
      </c>
    </row>
    <row r="24" spans="1:11" x14ac:dyDescent="0.25">
      <c r="A24" s="180"/>
      <c r="B24" s="41" t="s">
        <v>27</v>
      </c>
      <c r="C24" s="53" t="s">
        <v>39</v>
      </c>
      <c r="D24" s="86">
        <v>97.694999999999993</v>
      </c>
      <c r="E24" s="95">
        <v>2.3050000000000068</v>
      </c>
      <c r="F24" s="92" t="s">
        <v>71</v>
      </c>
      <c r="G24" s="79" t="s">
        <v>26</v>
      </c>
      <c r="H24" s="83">
        <v>43451</v>
      </c>
      <c r="I24" s="83">
        <v>43542</v>
      </c>
      <c r="J24" s="99">
        <v>1.9252763896273088</v>
      </c>
      <c r="K24" s="87">
        <f t="shared" ref="K24:K29" si="2">E24-J24</f>
        <v>0.37972361037269797</v>
      </c>
    </row>
    <row r="25" spans="1:11" x14ac:dyDescent="0.25">
      <c r="A25" s="180"/>
      <c r="B25" s="41" t="s">
        <v>28</v>
      </c>
      <c r="C25" s="53" t="s">
        <v>40</v>
      </c>
      <c r="D25" s="86">
        <v>97.52</v>
      </c>
      <c r="E25" s="95">
        <v>2.480000000000004</v>
      </c>
      <c r="F25" s="92" t="s">
        <v>72</v>
      </c>
      <c r="G25" s="79" t="s">
        <v>26</v>
      </c>
      <c r="H25" s="83">
        <v>43542</v>
      </c>
      <c r="I25" s="83">
        <v>43634</v>
      </c>
      <c r="J25" s="99">
        <v>2.0999722132086807</v>
      </c>
      <c r="K25" s="87">
        <f t="shared" si="2"/>
        <v>0.38002778679132332</v>
      </c>
    </row>
    <row r="26" spans="1:11" x14ac:dyDescent="0.25">
      <c r="A26" s="180"/>
      <c r="B26" s="41" t="s">
        <v>29</v>
      </c>
      <c r="C26" s="53" t="s">
        <v>41</v>
      </c>
      <c r="D26" s="86">
        <v>97.385000000000005</v>
      </c>
      <c r="E26" s="95">
        <v>2.6149999999999949</v>
      </c>
      <c r="F26" s="92" t="s">
        <v>73</v>
      </c>
      <c r="G26" s="79" t="s">
        <v>26</v>
      </c>
      <c r="H26" s="83">
        <v>43633</v>
      </c>
      <c r="I26" s="83">
        <v>43725</v>
      </c>
      <c r="J26" s="99">
        <v>2.2509455553002677</v>
      </c>
      <c r="K26" s="87">
        <f t="shared" si="2"/>
        <v>0.36405444469972714</v>
      </c>
    </row>
    <row r="27" spans="1:11" x14ac:dyDescent="0.25">
      <c r="A27" s="180"/>
      <c r="B27" s="41" t="s">
        <v>30</v>
      </c>
      <c r="C27" s="53" t="s">
        <v>42</v>
      </c>
      <c r="D27" s="86">
        <v>97.275000000000006</v>
      </c>
      <c r="E27" s="95">
        <v>2.7249999999999943</v>
      </c>
      <c r="F27" s="92" t="s">
        <v>74</v>
      </c>
      <c r="G27" s="79" t="s">
        <v>26</v>
      </c>
      <c r="H27" s="83">
        <v>43724</v>
      </c>
      <c r="I27" s="83">
        <v>43815</v>
      </c>
      <c r="J27" s="99">
        <v>2.3010143709348045</v>
      </c>
      <c r="K27" s="87">
        <f t="shared" si="2"/>
        <v>0.42398562906518977</v>
      </c>
    </row>
    <row r="28" spans="1:11" x14ac:dyDescent="0.25">
      <c r="A28" s="180"/>
      <c r="B28" s="41" t="s">
        <v>31</v>
      </c>
      <c r="C28" s="53" t="s">
        <v>43</v>
      </c>
      <c r="D28" s="86">
        <v>97.2</v>
      </c>
      <c r="E28" s="95">
        <v>2.7999999999999972</v>
      </c>
      <c r="F28" s="92" t="s">
        <v>75</v>
      </c>
      <c r="G28" s="79" t="s">
        <v>26</v>
      </c>
      <c r="H28" s="83">
        <v>43815</v>
      </c>
      <c r="I28" s="83">
        <v>43906</v>
      </c>
      <c r="J28" s="99">
        <v>2.355973293550599</v>
      </c>
      <c r="K28" s="87">
        <f t="shared" si="2"/>
        <v>0.44402670644939812</v>
      </c>
    </row>
    <row r="29" spans="1:11" x14ac:dyDescent="0.25">
      <c r="A29" s="180"/>
      <c r="B29" s="41" t="s">
        <v>32</v>
      </c>
      <c r="C29" s="53" t="s">
        <v>44</v>
      </c>
      <c r="D29" s="86">
        <v>97.155000000000001</v>
      </c>
      <c r="E29" s="95">
        <v>2.8449999999999989</v>
      </c>
      <c r="F29" s="92" t="s">
        <v>76</v>
      </c>
      <c r="G29" s="79" t="s">
        <v>26</v>
      </c>
      <c r="H29" s="83">
        <v>43906</v>
      </c>
      <c r="I29" s="83">
        <v>43998</v>
      </c>
      <c r="J29" s="99">
        <v>2.4468100523622893</v>
      </c>
      <c r="K29" s="87">
        <f t="shared" si="2"/>
        <v>0.39818994763770954</v>
      </c>
    </row>
    <row r="30" spans="1:11" x14ac:dyDescent="0.25">
      <c r="A30" s="180"/>
      <c r="B30" s="41" t="s">
        <v>33</v>
      </c>
      <c r="C30" s="53" t="s">
        <v>45</v>
      </c>
      <c r="D30" s="86">
        <v>97.135000000000005</v>
      </c>
      <c r="E30" s="95">
        <v>2.8649999999999949</v>
      </c>
      <c r="F30" s="92" t="s">
        <v>77</v>
      </c>
      <c r="G30" s="79" t="s">
        <v>26</v>
      </c>
      <c r="H30" s="83">
        <v>43997</v>
      </c>
      <c r="I30" s="83">
        <v>44089</v>
      </c>
      <c r="J30" s="99">
        <v>2.5353701345739865</v>
      </c>
      <c r="K30" s="87">
        <f t="shared" ref="K30:K35" si="3">E30-J30</f>
        <v>0.32962986542600836</v>
      </c>
    </row>
    <row r="31" spans="1:11" x14ac:dyDescent="0.25">
      <c r="A31" s="180"/>
      <c r="B31" s="41" t="s">
        <v>34</v>
      </c>
      <c r="C31" s="53" t="s">
        <v>46</v>
      </c>
      <c r="D31" s="86">
        <v>97.12</v>
      </c>
      <c r="E31" s="95">
        <v>2.8799999999999955</v>
      </c>
      <c r="F31" s="92" t="s">
        <v>78</v>
      </c>
      <c r="G31" s="79" t="s">
        <v>26</v>
      </c>
      <c r="H31" s="83">
        <v>44088</v>
      </c>
      <c r="I31" s="83">
        <v>44179</v>
      </c>
      <c r="J31" s="99">
        <v>2.5190984357645005</v>
      </c>
      <c r="K31" s="87">
        <f>E31-J31</f>
        <v>0.36090156423549491</v>
      </c>
    </row>
    <row r="32" spans="1:11" x14ac:dyDescent="0.25">
      <c r="A32" s="180"/>
      <c r="B32" s="41" t="s">
        <v>35</v>
      </c>
      <c r="C32" s="53" t="s">
        <v>47</v>
      </c>
      <c r="D32" s="86">
        <v>97.11</v>
      </c>
      <c r="E32" s="95">
        <v>2.8900000000000006</v>
      </c>
      <c r="F32" s="92" t="s">
        <v>79</v>
      </c>
      <c r="G32" s="79" t="s">
        <v>26</v>
      </c>
      <c r="H32" s="83">
        <v>44179</v>
      </c>
      <c r="I32" s="83">
        <v>44270</v>
      </c>
      <c r="J32" s="99">
        <v>2.4964976581816676</v>
      </c>
      <c r="K32" s="87">
        <f t="shared" si="3"/>
        <v>0.39350234181833299</v>
      </c>
    </row>
    <row r="33" spans="1:11" x14ac:dyDescent="0.25">
      <c r="A33" s="180"/>
      <c r="B33" s="41" t="s">
        <v>36</v>
      </c>
      <c r="C33" s="53" t="s">
        <v>48</v>
      </c>
      <c r="D33" s="86">
        <v>97.1</v>
      </c>
      <c r="E33" s="95">
        <v>2.9000000000000057</v>
      </c>
      <c r="F33" s="92" t="s">
        <v>80</v>
      </c>
      <c r="G33" s="79" t="s">
        <v>26</v>
      </c>
      <c r="H33" s="83">
        <v>44270</v>
      </c>
      <c r="I33" s="83">
        <v>44362</v>
      </c>
      <c r="J33" s="99">
        <v>2.541668028536975</v>
      </c>
      <c r="K33" s="87">
        <f t="shared" si="3"/>
        <v>0.35833197146303064</v>
      </c>
    </row>
    <row r="34" spans="1:11" x14ac:dyDescent="0.25">
      <c r="A34" s="180"/>
      <c r="B34" s="41" t="s">
        <v>49</v>
      </c>
      <c r="C34" s="53" t="s">
        <v>50</v>
      </c>
      <c r="D34" s="86">
        <v>97.11</v>
      </c>
      <c r="E34" s="95">
        <v>2.8900000000000006</v>
      </c>
      <c r="F34" s="92" t="s">
        <v>81</v>
      </c>
      <c r="G34" s="79" t="s">
        <v>26</v>
      </c>
      <c r="H34" s="83">
        <v>44361</v>
      </c>
      <c r="I34" s="83">
        <v>44453</v>
      </c>
      <c r="J34" s="99">
        <v>2.5855676382438646</v>
      </c>
      <c r="K34" s="87">
        <f t="shared" si="3"/>
        <v>0.30443236175613597</v>
      </c>
    </row>
    <row r="35" spans="1:11" ht="15.75" thickBot="1" x14ac:dyDescent="0.3">
      <c r="A35" s="181"/>
      <c r="B35" s="48" t="s">
        <v>54</v>
      </c>
      <c r="C35" s="54" t="s">
        <v>82</v>
      </c>
      <c r="D35" s="94">
        <v>97.12</v>
      </c>
      <c r="E35" s="96">
        <v>2.8799999999999955</v>
      </c>
      <c r="F35" s="93" t="s">
        <v>83</v>
      </c>
      <c r="G35" s="78" t="s">
        <v>26</v>
      </c>
      <c r="H35" s="85">
        <v>44452</v>
      </c>
      <c r="I35" s="85">
        <v>44543</v>
      </c>
      <c r="J35" s="100">
        <v>2.5256490647194942</v>
      </c>
      <c r="K35" s="88">
        <f t="shared" si="3"/>
        <v>0.35435093528050121</v>
      </c>
    </row>
  </sheetData>
  <mergeCells count="9">
    <mergeCell ref="A22:A35"/>
    <mergeCell ref="B22:E22"/>
    <mergeCell ref="F22:I22"/>
    <mergeCell ref="A3:B3"/>
    <mergeCell ref="C4:D4"/>
    <mergeCell ref="A5:A18"/>
    <mergeCell ref="B5:E5"/>
    <mergeCell ref="F5:I5"/>
    <mergeCell ref="I21:J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8"/>
  <sheetViews>
    <sheetView zoomScaleNormal="100" workbookViewId="0">
      <selection activeCell="B4" sqref="B4"/>
    </sheetView>
  </sheetViews>
  <sheetFormatPr defaultColWidth="11.42578125" defaultRowHeight="15" x14ac:dyDescent="0.25"/>
  <cols>
    <col min="1" max="1" width="25" style="106" customWidth="1"/>
    <col min="2" max="2" width="16.5703125" style="106" customWidth="1"/>
    <col min="3" max="3" width="14.85546875" style="106" customWidth="1"/>
    <col min="4" max="4" width="17" style="106" customWidth="1"/>
    <col min="5" max="5" width="18" style="106" customWidth="1"/>
    <col min="6" max="6" width="27.5703125" style="106" customWidth="1"/>
    <col min="7" max="7" width="18.5703125" style="106" customWidth="1"/>
    <col min="8" max="19" width="9.7109375" style="106" customWidth="1"/>
    <col min="20" max="20" width="8.5703125" style="106" customWidth="1"/>
    <col min="21" max="16384" width="11.42578125" style="106"/>
  </cols>
  <sheetData>
    <row r="1" spans="1:19" s="102" customFormat="1" ht="24.75" customHeight="1" x14ac:dyDescent="0.25">
      <c r="A1" s="200" t="s">
        <v>56</v>
      </c>
      <c r="B1" s="200"/>
      <c r="C1" s="200"/>
      <c r="D1" s="200"/>
      <c r="E1" s="200"/>
      <c r="F1" s="200"/>
      <c r="G1" s="200"/>
      <c r="H1" s="200"/>
      <c r="I1" s="200"/>
      <c r="J1" s="200"/>
      <c r="K1" s="200"/>
      <c r="L1" s="200"/>
      <c r="M1" s="101"/>
      <c r="N1" s="101"/>
      <c r="O1" s="101"/>
      <c r="P1" s="101"/>
      <c r="Q1" s="101"/>
      <c r="R1" s="101"/>
      <c r="S1" s="101"/>
    </row>
    <row r="2" spans="1:19" s="102" customFormat="1" ht="27" customHeight="1" x14ac:dyDescent="0.25">
      <c r="A2" s="201" t="s">
        <v>57</v>
      </c>
      <c r="B2" s="201"/>
      <c r="C2" s="201"/>
      <c r="D2" s="201"/>
      <c r="E2" s="201"/>
      <c r="F2" s="201"/>
      <c r="G2" s="201"/>
      <c r="H2" s="201"/>
      <c r="I2" s="201"/>
      <c r="J2" s="201"/>
      <c r="K2" s="201"/>
      <c r="L2" s="201"/>
      <c r="M2" s="201"/>
      <c r="N2" s="201"/>
      <c r="O2" s="201"/>
      <c r="P2" s="103"/>
      <c r="Q2" s="103"/>
      <c r="R2" s="103"/>
      <c r="S2" s="103"/>
    </row>
    <row r="3" spans="1:19" s="102" customFormat="1" ht="16.5" thickBot="1" x14ac:dyDescent="0.3">
      <c r="A3" s="202" t="s">
        <v>58</v>
      </c>
      <c r="B3" s="202"/>
      <c r="C3" s="202"/>
      <c r="D3" s="202"/>
      <c r="E3" s="202"/>
      <c r="F3" s="202"/>
      <c r="G3" s="202"/>
      <c r="H3" s="202"/>
      <c r="I3" s="202"/>
      <c r="J3" s="202"/>
      <c r="K3" s="202"/>
      <c r="L3" s="202"/>
      <c r="M3" s="104"/>
      <c r="N3" s="104"/>
      <c r="O3" s="104"/>
      <c r="P3" s="104"/>
      <c r="Q3" s="104"/>
      <c r="R3" s="104"/>
      <c r="S3" s="104"/>
    </row>
    <row r="4" spans="1:19" ht="17.100000000000001" customHeight="1" x14ac:dyDescent="0.25">
      <c r="A4" s="105" t="s">
        <v>101</v>
      </c>
      <c r="B4" s="148">
        <v>2.21</v>
      </c>
    </row>
    <row r="5" spans="1:19" ht="17.100000000000001" customHeight="1" thickBot="1" x14ac:dyDescent="0.3">
      <c r="A5" s="107" t="s">
        <v>59</v>
      </c>
      <c r="B5" s="149">
        <v>0.35</v>
      </c>
      <c r="D5" s="108"/>
      <c r="E5" s="108"/>
      <c r="F5" s="109"/>
      <c r="G5" s="110"/>
      <c r="H5" s="111"/>
      <c r="I5" s="112"/>
      <c r="J5" s="112"/>
    </row>
    <row r="6" spans="1:19" ht="15.75" thickBot="1" x14ac:dyDescent="0.3">
      <c r="A6" s="113"/>
      <c r="B6" s="113"/>
      <c r="D6" s="108"/>
      <c r="E6" s="108"/>
      <c r="H6" s="111"/>
      <c r="I6" s="112"/>
      <c r="J6" s="112"/>
    </row>
    <row r="7" spans="1:19" ht="43.15" customHeight="1" x14ac:dyDescent="0.25">
      <c r="A7" s="114" t="s">
        <v>116</v>
      </c>
      <c r="B7" s="114" t="s">
        <v>60</v>
      </c>
      <c r="C7" s="115" t="s">
        <v>61</v>
      </c>
      <c r="D7" s="116" t="s">
        <v>62</v>
      </c>
      <c r="E7" s="117" t="s">
        <v>63</v>
      </c>
      <c r="F7" s="118" t="s">
        <v>64</v>
      </c>
      <c r="G7" s="119" t="s">
        <v>65</v>
      </c>
      <c r="H7" s="120"/>
      <c r="I7" s="112"/>
      <c r="J7" s="112"/>
    </row>
    <row r="8" spans="1:19" ht="17.100000000000001" customHeight="1" x14ac:dyDescent="0.25">
      <c r="A8" s="151" t="s">
        <v>104</v>
      </c>
      <c r="B8" s="151">
        <v>43451</v>
      </c>
      <c r="C8" s="152">
        <v>97.67</v>
      </c>
      <c r="D8" s="121">
        <f t="shared" ref="D8:D19" si="0">100-C8</f>
        <v>2.3299999999999983</v>
      </c>
      <c r="E8" s="150">
        <f>B5</f>
        <v>0.35</v>
      </c>
      <c r="F8" s="122" t="str">
        <f>IF(((D8-$B$4)-(E8-$B$5))&gt;0,"+"&amp;(_xlfn.FLOOR.MATH(((D8-$B$4)-(E8-$B$5))-0.0001,0.25,0)+0.25)*100&amp;" bps",(_xlfn.FLOOR.MATH(((D8-$B$4)-(E8-$B$5)),0.25,0))*100&amp;" bps")</f>
        <v>+25 bps</v>
      </c>
      <c r="G8" s="123">
        <f>ABS(((D8-(E8-$B$5))-($B$4+IF(((D8-$B$4)-(E8-$B$5))&gt;0,(_xlfn.FLOOR.MATH(((((D8-$B$4)-(E8-$B$5))))-0.0001,0.25,0)),(_xlfn.FLOOR.MATH(((((D8-$B$4)-(E8-$B$5)))),0.25,0)+0.25))))/0.25)</f>
        <v>0.47999999999999332</v>
      </c>
      <c r="J8" s="124">
        <f>B8</f>
        <v>43451</v>
      </c>
      <c r="K8" s="125">
        <f t="shared" ref="K8:K19" si="1">G8</f>
        <v>0.47999999999999332</v>
      </c>
      <c r="L8" s="126">
        <f>IF(D8-$B$4&gt;0,(_xlfn.FLOOR.MATH(((D8-$B$4)-(E8-$B$5))-0.0001,0.25,0)+0.25)*100,(_xlfn.FLOOR.MATH(((D8-$B$4)-(E8-$B$5)),0.25,0))*100)</f>
        <v>25</v>
      </c>
    </row>
    <row r="9" spans="1:19" ht="17.100000000000001" customHeight="1" x14ac:dyDescent="0.25">
      <c r="A9" s="151" t="s">
        <v>105</v>
      </c>
      <c r="B9" s="151">
        <v>43542</v>
      </c>
      <c r="C9" s="152">
        <v>97.46</v>
      </c>
      <c r="D9" s="121">
        <f t="shared" si="0"/>
        <v>2.5400000000000063</v>
      </c>
      <c r="E9" s="150">
        <f>B5</f>
        <v>0.35</v>
      </c>
      <c r="F9" s="122" t="str">
        <f t="shared" ref="F9:F19" si="2">IF(((D9-$B$4)-(E9-$B$5))&gt;0,"+"&amp;(_xlfn.FLOOR.MATH(((D9-$B$4)-(E9-$B$5))-0.0001,0.25,0)+0.25)*100&amp;" bps",(_xlfn.FLOOR.MATH(((D9-$B$4)-(E9-$B$5)),0.25,0))*100&amp;" bps")</f>
        <v>+50 bps</v>
      </c>
      <c r="G9" s="123">
        <f t="shared" ref="G9:G19" si="3">ABS(((D9-(E9-$B$5))-($B$4+IF(((D9-$B$4)-(E9-$B$5))&gt;0,(_xlfn.FLOOR.MATH(((((D9-$B$4)-(E9-$B$5))))-0.0001,0.25,0)),(_xlfn.FLOOR.MATH(((((D9-$B$4)-(E9-$B$5)))),0.25,0)+0.25))))/0.25)</f>
        <v>0.32000000000002515</v>
      </c>
      <c r="J9" s="124">
        <f t="shared" ref="J9:J19" si="4">B9</f>
        <v>43542</v>
      </c>
      <c r="K9" s="125">
        <f t="shared" si="1"/>
        <v>0.32000000000002515</v>
      </c>
      <c r="L9" s="126">
        <f t="shared" ref="L9:L19" si="5">IF(D9-$B$4&gt;0,(_xlfn.FLOOR.MATH(((D9-$B$4)-(E9-$B$5))-0.0001,0.25,0)+0.25)*100,(_xlfn.FLOOR.MATH(((D9-$B$4)-(E9-$B$5)),0.25,0))*100)</f>
        <v>50</v>
      </c>
    </row>
    <row r="10" spans="1:19" ht="17.100000000000001" customHeight="1" x14ac:dyDescent="0.25">
      <c r="A10" s="151" t="s">
        <v>106</v>
      </c>
      <c r="B10" s="151">
        <v>43633</v>
      </c>
      <c r="C10" s="152">
        <v>97.314999999999998</v>
      </c>
      <c r="D10" s="121">
        <f t="shared" si="0"/>
        <v>2.6850000000000023</v>
      </c>
      <c r="E10" s="150">
        <f>B5</f>
        <v>0.35</v>
      </c>
      <c r="F10" s="122" t="str">
        <f t="shared" si="2"/>
        <v>+50 bps</v>
      </c>
      <c r="G10" s="123">
        <f t="shared" si="3"/>
        <v>0.90000000000000924</v>
      </c>
      <c r="J10" s="124">
        <f t="shared" si="4"/>
        <v>43633</v>
      </c>
      <c r="K10" s="125">
        <f t="shared" si="1"/>
        <v>0.90000000000000924</v>
      </c>
      <c r="L10" s="126">
        <f t="shared" si="5"/>
        <v>50</v>
      </c>
    </row>
    <row r="11" spans="1:19" ht="17.100000000000001" customHeight="1" x14ac:dyDescent="0.25">
      <c r="A11" s="151" t="s">
        <v>107</v>
      </c>
      <c r="B11" s="151">
        <v>43724</v>
      </c>
      <c r="C11" s="152">
        <v>97.21</v>
      </c>
      <c r="D11" s="121">
        <f t="shared" si="0"/>
        <v>2.7900000000000063</v>
      </c>
      <c r="E11" s="150">
        <f>B5</f>
        <v>0.35</v>
      </c>
      <c r="F11" s="122" t="str">
        <f t="shared" si="2"/>
        <v>+75 bps</v>
      </c>
      <c r="G11" s="123">
        <f t="shared" si="3"/>
        <v>0.32000000000002515</v>
      </c>
      <c r="J11" s="124">
        <f t="shared" si="4"/>
        <v>43724</v>
      </c>
      <c r="K11" s="125">
        <f t="shared" si="1"/>
        <v>0.32000000000002515</v>
      </c>
      <c r="L11" s="126">
        <f t="shared" si="5"/>
        <v>75</v>
      </c>
    </row>
    <row r="12" spans="1:19" ht="17.100000000000001" customHeight="1" x14ac:dyDescent="0.25">
      <c r="A12" s="151" t="s">
        <v>108</v>
      </c>
      <c r="B12" s="151">
        <v>43815</v>
      </c>
      <c r="C12" s="152">
        <v>97.135000000000005</v>
      </c>
      <c r="D12" s="121">
        <f t="shared" si="0"/>
        <v>2.8649999999999949</v>
      </c>
      <c r="E12" s="150">
        <f>B5</f>
        <v>0.35</v>
      </c>
      <c r="F12" s="122" t="str">
        <f t="shared" si="2"/>
        <v>+75 bps</v>
      </c>
      <c r="G12" s="123">
        <f t="shared" si="3"/>
        <v>0.61999999999997968</v>
      </c>
      <c r="J12" s="124">
        <f t="shared" si="4"/>
        <v>43815</v>
      </c>
      <c r="K12" s="125">
        <f t="shared" si="1"/>
        <v>0.61999999999997968</v>
      </c>
      <c r="L12" s="126">
        <f t="shared" si="5"/>
        <v>75</v>
      </c>
    </row>
    <row r="13" spans="1:19" ht="17.100000000000001" customHeight="1" x14ac:dyDescent="0.25">
      <c r="A13" s="151" t="s">
        <v>109</v>
      </c>
      <c r="B13" s="151">
        <v>43906</v>
      </c>
      <c r="C13" s="152">
        <v>97.1</v>
      </c>
      <c r="D13" s="121">
        <f t="shared" si="0"/>
        <v>2.9000000000000057</v>
      </c>
      <c r="E13" s="150">
        <f>B5</f>
        <v>0.35</v>
      </c>
      <c r="F13" s="122" t="str">
        <f t="shared" si="2"/>
        <v>+75 bps</v>
      </c>
      <c r="G13" s="123">
        <f t="shared" si="3"/>
        <v>0.76000000000002288</v>
      </c>
      <c r="J13" s="124">
        <f t="shared" si="4"/>
        <v>43906</v>
      </c>
      <c r="K13" s="125">
        <f t="shared" si="1"/>
        <v>0.76000000000002288</v>
      </c>
      <c r="L13" s="126">
        <f t="shared" si="5"/>
        <v>75</v>
      </c>
    </row>
    <row r="14" spans="1:19" ht="17.100000000000001" customHeight="1" x14ac:dyDescent="0.25">
      <c r="A14" s="151" t="s">
        <v>110</v>
      </c>
      <c r="B14" s="151">
        <v>43997</v>
      </c>
      <c r="C14" s="152">
        <v>97.084999999999994</v>
      </c>
      <c r="D14" s="121">
        <f t="shared" si="0"/>
        <v>2.9150000000000063</v>
      </c>
      <c r="E14" s="150">
        <f>B5</f>
        <v>0.35</v>
      </c>
      <c r="F14" s="122" t="str">
        <f t="shared" si="2"/>
        <v>+75 bps</v>
      </c>
      <c r="G14" s="123">
        <f t="shared" si="3"/>
        <v>0.82000000000002515</v>
      </c>
      <c r="J14" s="124">
        <f t="shared" si="4"/>
        <v>43997</v>
      </c>
      <c r="K14" s="125">
        <f t="shared" si="1"/>
        <v>0.82000000000002515</v>
      </c>
      <c r="L14" s="126">
        <f t="shared" si="5"/>
        <v>75</v>
      </c>
    </row>
    <row r="15" spans="1:19" ht="17.100000000000001" customHeight="1" x14ac:dyDescent="0.25">
      <c r="A15" s="151" t="s">
        <v>111</v>
      </c>
      <c r="B15" s="151">
        <v>44088</v>
      </c>
      <c r="C15" s="152">
        <v>97.08</v>
      </c>
      <c r="D15" s="121">
        <f t="shared" si="0"/>
        <v>2.9200000000000017</v>
      </c>
      <c r="E15" s="150">
        <f>B5</f>
        <v>0.35</v>
      </c>
      <c r="F15" s="122" t="str">
        <f t="shared" si="2"/>
        <v>+75 bps</v>
      </c>
      <c r="G15" s="123">
        <f t="shared" si="3"/>
        <v>0.84000000000000696</v>
      </c>
      <c r="J15" s="124">
        <f t="shared" si="4"/>
        <v>44088</v>
      </c>
      <c r="K15" s="125">
        <f t="shared" si="1"/>
        <v>0.84000000000000696</v>
      </c>
      <c r="L15" s="126">
        <f t="shared" si="5"/>
        <v>75</v>
      </c>
    </row>
    <row r="16" spans="1:19" ht="17.100000000000001" customHeight="1" x14ac:dyDescent="0.25">
      <c r="A16" s="151" t="s">
        <v>112</v>
      </c>
      <c r="B16" s="151">
        <v>44179</v>
      </c>
      <c r="C16" s="152">
        <v>97.07</v>
      </c>
      <c r="D16" s="121">
        <f t="shared" si="0"/>
        <v>2.9300000000000068</v>
      </c>
      <c r="E16" s="150">
        <f>B5</f>
        <v>0.35</v>
      </c>
      <c r="F16" s="122" t="str">
        <f t="shared" si="2"/>
        <v>+75 bps</v>
      </c>
      <c r="G16" s="123">
        <f t="shared" si="3"/>
        <v>0.88000000000002743</v>
      </c>
      <c r="J16" s="124">
        <f t="shared" si="4"/>
        <v>44179</v>
      </c>
      <c r="K16" s="125">
        <f t="shared" si="1"/>
        <v>0.88000000000002743</v>
      </c>
      <c r="L16" s="126">
        <f t="shared" si="5"/>
        <v>75</v>
      </c>
    </row>
    <row r="17" spans="1:20" ht="17.100000000000001" customHeight="1" x14ac:dyDescent="0.25">
      <c r="A17" s="151" t="s">
        <v>113</v>
      </c>
      <c r="B17" s="151">
        <v>44270</v>
      </c>
      <c r="C17" s="152">
        <v>97.07</v>
      </c>
      <c r="D17" s="121">
        <f t="shared" si="0"/>
        <v>2.9300000000000068</v>
      </c>
      <c r="E17" s="150">
        <f>B5</f>
        <v>0.35</v>
      </c>
      <c r="F17" s="122" t="str">
        <f t="shared" si="2"/>
        <v>+75 bps</v>
      </c>
      <c r="G17" s="123">
        <f t="shared" si="3"/>
        <v>0.88000000000002743</v>
      </c>
      <c r="J17" s="124">
        <f t="shared" si="4"/>
        <v>44270</v>
      </c>
      <c r="K17" s="125">
        <f t="shared" si="1"/>
        <v>0.88000000000002743</v>
      </c>
      <c r="L17" s="126">
        <f t="shared" si="5"/>
        <v>75</v>
      </c>
    </row>
    <row r="18" spans="1:20" ht="17.100000000000001" customHeight="1" x14ac:dyDescent="0.25">
      <c r="A18" s="151" t="s">
        <v>114</v>
      </c>
      <c r="B18" s="151">
        <v>44361</v>
      </c>
      <c r="C18" s="152">
        <v>97.07</v>
      </c>
      <c r="D18" s="121">
        <f t="shared" si="0"/>
        <v>2.9300000000000068</v>
      </c>
      <c r="E18" s="150">
        <f>B5</f>
        <v>0.35</v>
      </c>
      <c r="F18" s="122" t="str">
        <f t="shared" si="2"/>
        <v>+75 bps</v>
      </c>
      <c r="G18" s="123">
        <f t="shared" si="3"/>
        <v>0.88000000000002743</v>
      </c>
      <c r="J18" s="124">
        <f t="shared" si="4"/>
        <v>44361</v>
      </c>
      <c r="K18" s="125">
        <f t="shared" si="1"/>
        <v>0.88000000000002743</v>
      </c>
      <c r="L18" s="126">
        <f t="shared" si="5"/>
        <v>75</v>
      </c>
    </row>
    <row r="19" spans="1:20" ht="17.100000000000001" customHeight="1" x14ac:dyDescent="0.25">
      <c r="A19" s="151" t="s">
        <v>115</v>
      </c>
      <c r="B19" s="151">
        <v>44453</v>
      </c>
      <c r="C19" s="152">
        <v>97.06</v>
      </c>
      <c r="D19" s="121">
        <f t="shared" si="0"/>
        <v>2.9399999999999977</v>
      </c>
      <c r="E19" s="150">
        <f>B5</f>
        <v>0.35</v>
      </c>
      <c r="F19" s="122" t="str">
        <f t="shared" si="2"/>
        <v>+75 bps</v>
      </c>
      <c r="G19" s="123">
        <f t="shared" si="3"/>
        <v>0.91999999999999105</v>
      </c>
      <c r="J19" s="124">
        <f t="shared" si="4"/>
        <v>44453</v>
      </c>
      <c r="K19" s="125">
        <f t="shared" si="1"/>
        <v>0.91999999999999105</v>
      </c>
      <c r="L19" s="126">
        <f t="shared" si="5"/>
        <v>75</v>
      </c>
    </row>
    <row r="20" spans="1:20" ht="25.15" customHeight="1" thickBot="1" x14ac:dyDescent="0.3">
      <c r="A20" s="203" t="s">
        <v>103</v>
      </c>
      <c r="B20" s="204"/>
      <c r="C20" s="204"/>
      <c r="D20" s="204"/>
      <c r="E20" s="204"/>
      <c r="F20" s="204"/>
      <c r="G20" s="205"/>
      <c r="H20" s="111"/>
      <c r="I20" s="112"/>
      <c r="J20" s="112"/>
    </row>
    <row r="21" spans="1:20" ht="15.75" thickBot="1" x14ac:dyDescent="0.3">
      <c r="A21" s="127"/>
      <c r="B21" s="127"/>
      <c r="C21" s="127"/>
      <c r="D21" s="127"/>
      <c r="E21" s="127"/>
      <c r="F21" s="127"/>
      <c r="G21" s="127"/>
      <c r="H21" s="111"/>
      <c r="I21" s="112"/>
      <c r="J21" s="112"/>
    </row>
    <row r="22" spans="1:20" s="128" customFormat="1" ht="17.100000000000001" customHeight="1" thickBot="1" x14ac:dyDescent="0.3">
      <c r="A22" s="206" t="s">
        <v>66</v>
      </c>
      <c r="B22" s="206"/>
      <c r="C22" s="206"/>
      <c r="D22" s="206"/>
      <c r="E22" s="206"/>
      <c r="F22" s="207"/>
      <c r="G22" s="210" t="s">
        <v>67</v>
      </c>
      <c r="H22" s="212" t="s">
        <v>68</v>
      </c>
      <c r="I22" s="213"/>
      <c r="J22" s="213"/>
      <c r="K22" s="213"/>
      <c r="L22" s="213"/>
      <c r="M22" s="213"/>
      <c r="N22" s="213"/>
      <c r="O22" s="213"/>
      <c r="P22" s="213"/>
      <c r="Q22" s="213"/>
      <c r="R22" s="213"/>
      <c r="S22" s="214"/>
      <c r="T22" s="106"/>
    </row>
    <row r="23" spans="1:20" ht="17.100000000000001" customHeight="1" thickBot="1" x14ac:dyDescent="0.3">
      <c r="A23" s="208"/>
      <c r="B23" s="208"/>
      <c r="C23" s="208"/>
      <c r="D23" s="208"/>
      <c r="E23" s="208"/>
      <c r="F23" s="209"/>
      <c r="G23" s="211"/>
      <c r="H23" s="129">
        <f>B8</f>
        <v>43451</v>
      </c>
      <c r="I23" s="130">
        <f>B9</f>
        <v>43542</v>
      </c>
      <c r="J23" s="130">
        <f>B10</f>
        <v>43633</v>
      </c>
      <c r="K23" s="130">
        <f>B11</f>
        <v>43724</v>
      </c>
      <c r="L23" s="130">
        <f>B12</f>
        <v>43815</v>
      </c>
      <c r="M23" s="130">
        <f>B13</f>
        <v>43906</v>
      </c>
      <c r="N23" s="130">
        <f>B14</f>
        <v>43997</v>
      </c>
      <c r="O23" s="130">
        <f>B15</f>
        <v>44088</v>
      </c>
      <c r="P23" s="130">
        <f>B16</f>
        <v>44179</v>
      </c>
      <c r="Q23" s="130">
        <f>B17</f>
        <v>44270</v>
      </c>
      <c r="R23" s="130">
        <f>B18</f>
        <v>44361</v>
      </c>
      <c r="S23" s="131">
        <f>B19</f>
        <v>44453</v>
      </c>
    </row>
    <row r="24" spans="1:20" ht="17.100000000000001" customHeight="1" x14ac:dyDescent="0.25">
      <c r="A24" s="208"/>
      <c r="B24" s="208"/>
      <c r="C24" s="208"/>
      <c r="D24" s="208"/>
      <c r="E24" s="208"/>
      <c r="F24" s="209"/>
      <c r="G24" s="132">
        <v>125</v>
      </c>
      <c r="H24" s="133" t="str">
        <f t="shared" ref="H24:H33" si="6">IF(G24=L$8,K$8,"")</f>
        <v/>
      </c>
      <c r="I24" s="133" t="str">
        <f t="shared" ref="I24:I33" si="7">IF(G24=L$9,K$9,"")</f>
        <v/>
      </c>
      <c r="J24" s="133" t="str">
        <f t="shared" ref="J24:J33" si="8">IF(G24=L$10,K$10,"")</f>
        <v/>
      </c>
      <c r="K24" s="133" t="str">
        <f t="shared" ref="K24:K33" si="9">IF(G24=L$11,K$11,"")</f>
        <v/>
      </c>
      <c r="L24" s="133" t="str">
        <f t="shared" ref="L24:L33" si="10">IF(G24=L$12,K$12,"")</f>
        <v/>
      </c>
      <c r="M24" s="133" t="str">
        <f t="shared" ref="M24:M33" si="11">IF(G24=L$13,K$13,"")</f>
        <v/>
      </c>
      <c r="N24" s="133" t="str">
        <f t="shared" ref="N24:N33" si="12">IF(G24=L$14,K$14,"")</f>
        <v/>
      </c>
      <c r="O24" s="133" t="str">
        <f t="shared" ref="O24:O33" si="13">IF(G24=L$15,K$15,"")</f>
        <v/>
      </c>
      <c r="P24" s="133" t="str">
        <f t="shared" ref="P24:P33" si="14">IF(G24=L$16,K$16,"")</f>
        <v/>
      </c>
      <c r="Q24" s="133" t="str">
        <f t="shared" ref="Q24:Q33" si="15">IF(G24=L$17,K$17,"")</f>
        <v/>
      </c>
      <c r="R24" s="133" t="str">
        <f t="shared" ref="R24:R33" si="16">IF(G24=L$18,K$18,"")</f>
        <v/>
      </c>
      <c r="S24" s="134" t="str">
        <f t="shared" ref="S24:S33" si="17">IF(G24=L$19,K$19,"")</f>
        <v/>
      </c>
    </row>
    <row r="25" spans="1:20" ht="17.100000000000001" customHeight="1" x14ac:dyDescent="0.25">
      <c r="A25" s="208"/>
      <c r="B25" s="208"/>
      <c r="C25" s="208"/>
      <c r="D25" s="208"/>
      <c r="E25" s="208"/>
      <c r="F25" s="209"/>
      <c r="G25" s="135">
        <v>100</v>
      </c>
      <c r="H25" s="136" t="str">
        <f t="shared" si="6"/>
        <v/>
      </c>
      <c r="I25" s="136" t="str">
        <f t="shared" si="7"/>
        <v/>
      </c>
      <c r="J25" s="136" t="str">
        <f t="shared" si="8"/>
        <v/>
      </c>
      <c r="K25" s="136" t="str">
        <f t="shared" si="9"/>
        <v/>
      </c>
      <c r="L25" s="136" t="str">
        <f t="shared" si="10"/>
        <v/>
      </c>
      <c r="M25" s="136" t="str">
        <f t="shared" si="11"/>
        <v/>
      </c>
      <c r="N25" s="136" t="str">
        <f t="shared" si="12"/>
        <v/>
      </c>
      <c r="O25" s="136" t="str">
        <f t="shared" si="13"/>
        <v/>
      </c>
      <c r="P25" s="136" t="str">
        <f t="shared" si="14"/>
        <v/>
      </c>
      <c r="Q25" s="136" t="str">
        <f t="shared" si="15"/>
        <v/>
      </c>
      <c r="R25" s="136" t="str">
        <f t="shared" si="16"/>
        <v/>
      </c>
      <c r="S25" s="137" t="str">
        <f t="shared" si="17"/>
        <v/>
      </c>
    </row>
    <row r="26" spans="1:20" ht="17.100000000000001" customHeight="1" x14ac:dyDescent="0.25">
      <c r="A26" s="208"/>
      <c r="B26" s="208"/>
      <c r="C26" s="208"/>
      <c r="D26" s="208"/>
      <c r="E26" s="208"/>
      <c r="F26" s="209"/>
      <c r="G26" s="138">
        <v>75</v>
      </c>
      <c r="H26" s="136" t="str">
        <f t="shared" si="6"/>
        <v/>
      </c>
      <c r="I26" s="136" t="str">
        <f t="shared" si="7"/>
        <v/>
      </c>
      <c r="J26" s="136" t="str">
        <f t="shared" si="8"/>
        <v/>
      </c>
      <c r="K26" s="136">
        <f t="shared" si="9"/>
        <v>0.32000000000002515</v>
      </c>
      <c r="L26" s="136">
        <f t="shared" si="10"/>
        <v>0.61999999999997968</v>
      </c>
      <c r="M26" s="136">
        <f t="shared" si="11"/>
        <v>0.76000000000002288</v>
      </c>
      <c r="N26" s="136">
        <f t="shared" si="12"/>
        <v>0.82000000000002515</v>
      </c>
      <c r="O26" s="136">
        <f t="shared" si="13"/>
        <v>0.84000000000000696</v>
      </c>
      <c r="P26" s="136">
        <f t="shared" si="14"/>
        <v>0.88000000000002743</v>
      </c>
      <c r="Q26" s="136">
        <f t="shared" si="15"/>
        <v>0.88000000000002743</v>
      </c>
      <c r="R26" s="136">
        <f t="shared" si="16"/>
        <v>0.88000000000002743</v>
      </c>
      <c r="S26" s="137">
        <f t="shared" si="17"/>
        <v>0.91999999999999105</v>
      </c>
    </row>
    <row r="27" spans="1:20" s="140" customFormat="1" ht="16.5" customHeight="1" x14ac:dyDescent="0.25">
      <c r="A27" s="208"/>
      <c r="B27" s="208"/>
      <c r="C27" s="208"/>
      <c r="D27" s="208"/>
      <c r="E27" s="208"/>
      <c r="F27" s="209"/>
      <c r="G27" s="139">
        <v>50</v>
      </c>
      <c r="H27" s="136" t="str">
        <f t="shared" si="6"/>
        <v/>
      </c>
      <c r="I27" s="136">
        <f t="shared" si="7"/>
        <v>0.32000000000002515</v>
      </c>
      <c r="J27" s="136">
        <f t="shared" si="8"/>
        <v>0.90000000000000924</v>
      </c>
      <c r="K27" s="136" t="str">
        <f t="shared" si="9"/>
        <v/>
      </c>
      <c r="L27" s="136" t="str">
        <f t="shared" si="10"/>
        <v/>
      </c>
      <c r="M27" s="136" t="str">
        <f t="shared" si="11"/>
        <v/>
      </c>
      <c r="N27" s="136" t="str">
        <f t="shared" si="12"/>
        <v/>
      </c>
      <c r="O27" s="136" t="str">
        <f t="shared" si="13"/>
        <v/>
      </c>
      <c r="P27" s="136" t="str">
        <f t="shared" si="14"/>
        <v/>
      </c>
      <c r="Q27" s="136" t="str">
        <f t="shared" si="15"/>
        <v/>
      </c>
      <c r="R27" s="136" t="str">
        <f t="shared" si="16"/>
        <v/>
      </c>
      <c r="S27" s="137" t="str">
        <f t="shared" si="17"/>
        <v/>
      </c>
    </row>
    <row r="28" spans="1:20" s="140" customFormat="1" ht="16.5" customHeight="1" x14ac:dyDescent="0.25">
      <c r="A28" s="208"/>
      <c r="B28" s="208"/>
      <c r="C28" s="208"/>
      <c r="D28" s="208"/>
      <c r="E28" s="208"/>
      <c r="F28" s="209"/>
      <c r="G28" s="141">
        <v>25</v>
      </c>
      <c r="H28" s="136">
        <f t="shared" si="6"/>
        <v>0.47999999999999332</v>
      </c>
      <c r="I28" s="136" t="str">
        <f t="shared" si="7"/>
        <v/>
      </c>
      <c r="J28" s="136" t="str">
        <f t="shared" si="8"/>
        <v/>
      </c>
      <c r="K28" s="136" t="str">
        <f t="shared" si="9"/>
        <v/>
      </c>
      <c r="L28" s="136" t="str">
        <f t="shared" si="10"/>
        <v/>
      </c>
      <c r="M28" s="136" t="str">
        <f t="shared" si="11"/>
        <v/>
      </c>
      <c r="N28" s="136" t="str">
        <f t="shared" si="12"/>
        <v/>
      </c>
      <c r="O28" s="136" t="str">
        <f t="shared" si="13"/>
        <v/>
      </c>
      <c r="P28" s="136" t="str">
        <f t="shared" si="14"/>
        <v/>
      </c>
      <c r="Q28" s="136" t="str">
        <f t="shared" si="15"/>
        <v/>
      </c>
      <c r="R28" s="136" t="str">
        <f t="shared" si="16"/>
        <v/>
      </c>
      <c r="S28" s="137" t="str">
        <f t="shared" si="17"/>
        <v/>
      </c>
    </row>
    <row r="29" spans="1:20" s="140" customFormat="1" ht="17.100000000000001" customHeight="1" thickBot="1" x14ac:dyDescent="0.3">
      <c r="A29" s="208"/>
      <c r="B29" s="208"/>
      <c r="C29" s="208"/>
      <c r="D29" s="208"/>
      <c r="E29" s="208"/>
      <c r="F29" s="209"/>
      <c r="G29" s="142">
        <v>0</v>
      </c>
      <c r="H29" s="143" t="str">
        <f t="shared" si="6"/>
        <v/>
      </c>
      <c r="I29" s="143" t="str">
        <f t="shared" si="7"/>
        <v/>
      </c>
      <c r="J29" s="143" t="str">
        <f t="shared" si="8"/>
        <v/>
      </c>
      <c r="K29" s="143" t="str">
        <f t="shared" si="9"/>
        <v/>
      </c>
      <c r="L29" s="143" t="str">
        <f t="shared" si="10"/>
        <v/>
      </c>
      <c r="M29" s="143" t="str">
        <f t="shared" si="11"/>
        <v/>
      </c>
      <c r="N29" s="143" t="str">
        <f t="shared" si="12"/>
        <v/>
      </c>
      <c r="O29" s="143" t="str">
        <f t="shared" si="13"/>
        <v/>
      </c>
      <c r="P29" s="143" t="str">
        <f t="shared" si="14"/>
        <v/>
      </c>
      <c r="Q29" s="143" t="str">
        <f t="shared" si="15"/>
        <v/>
      </c>
      <c r="R29" s="143" t="str">
        <f t="shared" si="16"/>
        <v/>
      </c>
      <c r="S29" s="144" t="str">
        <f t="shared" si="17"/>
        <v/>
      </c>
    </row>
    <row r="30" spans="1:20" s="140" customFormat="1" ht="17.100000000000001" customHeight="1" x14ac:dyDescent="0.25">
      <c r="A30" s="208"/>
      <c r="B30" s="208"/>
      <c r="C30" s="208"/>
      <c r="D30" s="208"/>
      <c r="E30" s="208"/>
      <c r="F30" s="209"/>
      <c r="G30" s="141">
        <v>-25</v>
      </c>
      <c r="H30" s="136" t="str">
        <f t="shared" si="6"/>
        <v/>
      </c>
      <c r="I30" s="136" t="str">
        <f t="shared" si="7"/>
        <v/>
      </c>
      <c r="J30" s="136" t="str">
        <f t="shared" si="8"/>
        <v/>
      </c>
      <c r="K30" s="136" t="str">
        <f t="shared" si="9"/>
        <v/>
      </c>
      <c r="L30" s="136" t="str">
        <f t="shared" si="10"/>
        <v/>
      </c>
      <c r="M30" s="136" t="str">
        <f t="shared" si="11"/>
        <v/>
      </c>
      <c r="N30" s="136" t="str">
        <f t="shared" si="12"/>
        <v/>
      </c>
      <c r="O30" s="136" t="str">
        <f t="shared" si="13"/>
        <v/>
      </c>
      <c r="P30" s="136" t="str">
        <f t="shared" si="14"/>
        <v/>
      </c>
      <c r="Q30" s="136" t="str">
        <f t="shared" si="15"/>
        <v/>
      </c>
      <c r="R30" s="136" t="str">
        <f t="shared" si="16"/>
        <v/>
      </c>
      <c r="S30" s="137" t="str">
        <f t="shared" si="17"/>
        <v/>
      </c>
    </row>
    <row r="31" spans="1:20" s="140" customFormat="1" ht="17.100000000000001" customHeight="1" x14ac:dyDescent="0.25">
      <c r="A31" s="208"/>
      <c r="B31" s="208"/>
      <c r="C31" s="208"/>
      <c r="D31" s="208"/>
      <c r="E31" s="208"/>
      <c r="F31" s="209"/>
      <c r="G31" s="139">
        <v>-50</v>
      </c>
      <c r="H31" s="136" t="str">
        <f t="shared" si="6"/>
        <v/>
      </c>
      <c r="I31" s="136" t="str">
        <f t="shared" si="7"/>
        <v/>
      </c>
      <c r="J31" s="136" t="str">
        <f t="shared" si="8"/>
        <v/>
      </c>
      <c r="K31" s="136" t="str">
        <f t="shared" si="9"/>
        <v/>
      </c>
      <c r="L31" s="136" t="str">
        <f t="shared" si="10"/>
        <v/>
      </c>
      <c r="M31" s="136" t="str">
        <f t="shared" si="11"/>
        <v/>
      </c>
      <c r="N31" s="136" t="str">
        <f t="shared" si="12"/>
        <v/>
      </c>
      <c r="O31" s="136" t="str">
        <f t="shared" si="13"/>
        <v/>
      </c>
      <c r="P31" s="136" t="str">
        <f t="shared" si="14"/>
        <v/>
      </c>
      <c r="Q31" s="136" t="str">
        <f t="shared" si="15"/>
        <v/>
      </c>
      <c r="R31" s="136" t="str">
        <f t="shared" si="16"/>
        <v/>
      </c>
      <c r="S31" s="137" t="str">
        <f t="shared" si="17"/>
        <v/>
      </c>
    </row>
    <row r="32" spans="1:20" ht="17.100000000000001" customHeight="1" x14ac:dyDescent="0.25">
      <c r="A32" s="208"/>
      <c r="B32" s="208"/>
      <c r="C32" s="208"/>
      <c r="D32" s="208"/>
      <c r="E32" s="208"/>
      <c r="F32" s="209"/>
      <c r="G32" s="138">
        <v>-75</v>
      </c>
      <c r="H32" s="136" t="str">
        <f t="shared" si="6"/>
        <v/>
      </c>
      <c r="I32" s="136" t="str">
        <f t="shared" si="7"/>
        <v/>
      </c>
      <c r="J32" s="136" t="str">
        <f t="shared" si="8"/>
        <v/>
      </c>
      <c r="K32" s="136" t="str">
        <f t="shared" si="9"/>
        <v/>
      </c>
      <c r="L32" s="136" t="str">
        <f t="shared" si="10"/>
        <v/>
      </c>
      <c r="M32" s="136" t="str">
        <f t="shared" si="11"/>
        <v/>
      </c>
      <c r="N32" s="136" t="str">
        <f t="shared" si="12"/>
        <v/>
      </c>
      <c r="O32" s="136" t="str">
        <f t="shared" si="13"/>
        <v/>
      </c>
      <c r="P32" s="136" t="str">
        <f t="shared" si="14"/>
        <v/>
      </c>
      <c r="Q32" s="136" t="str">
        <f t="shared" si="15"/>
        <v/>
      </c>
      <c r="R32" s="136" t="str">
        <f t="shared" si="16"/>
        <v/>
      </c>
      <c r="S32" s="137" t="str">
        <f t="shared" si="17"/>
        <v/>
      </c>
    </row>
    <row r="33" spans="1:19" ht="17.100000000000001" customHeight="1" x14ac:dyDescent="0.25">
      <c r="A33" s="208"/>
      <c r="B33" s="208"/>
      <c r="C33" s="208"/>
      <c r="D33" s="208"/>
      <c r="E33" s="208"/>
      <c r="F33" s="209"/>
      <c r="G33" s="135">
        <v>-100</v>
      </c>
      <c r="H33" s="136" t="str">
        <f t="shared" si="6"/>
        <v/>
      </c>
      <c r="I33" s="136" t="str">
        <f t="shared" si="7"/>
        <v/>
      </c>
      <c r="J33" s="136" t="str">
        <f t="shared" si="8"/>
        <v/>
      </c>
      <c r="K33" s="136" t="str">
        <f t="shared" si="9"/>
        <v/>
      </c>
      <c r="L33" s="136" t="str">
        <f t="shared" si="10"/>
        <v/>
      </c>
      <c r="M33" s="136" t="str">
        <f t="shared" si="11"/>
        <v/>
      </c>
      <c r="N33" s="136" t="str">
        <f t="shared" si="12"/>
        <v/>
      </c>
      <c r="O33" s="136" t="str">
        <f t="shared" si="13"/>
        <v/>
      </c>
      <c r="P33" s="136" t="str">
        <f t="shared" si="14"/>
        <v/>
      </c>
      <c r="Q33" s="136" t="str">
        <f t="shared" si="15"/>
        <v/>
      </c>
      <c r="R33" s="136" t="str">
        <f t="shared" si="16"/>
        <v/>
      </c>
      <c r="S33" s="137" t="str">
        <f t="shared" si="17"/>
        <v/>
      </c>
    </row>
    <row r="34" spans="1:19" ht="15" customHeight="1" thickBot="1" x14ac:dyDescent="0.3">
      <c r="A34" s="208"/>
      <c r="B34" s="208"/>
      <c r="C34" s="208"/>
      <c r="D34" s="208"/>
      <c r="E34" s="208"/>
      <c r="F34" s="209"/>
      <c r="G34" s="145"/>
      <c r="H34" s="146"/>
      <c r="I34" s="146"/>
      <c r="J34" s="146"/>
      <c r="K34" s="146"/>
      <c r="L34" s="146"/>
      <c r="M34" s="146"/>
      <c r="N34" s="146"/>
      <c r="O34" s="146"/>
      <c r="P34" s="146"/>
      <c r="Q34" s="146"/>
      <c r="R34" s="146"/>
      <c r="S34" s="147"/>
    </row>
    <row r="35" spans="1:19" ht="14.45" customHeight="1" x14ac:dyDescent="0.25"/>
    <row r="36" spans="1:19" ht="14.45" customHeight="1" x14ac:dyDescent="0.25">
      <c r="A36" s="191" t="s">
        <v>69</v>
      </c>
      <c r="B36" s="192"/>
      <c r="C36" s="192"/>
      <c r="D36" s="192"/>
      <c r="E36" s="192"/>
      <c r="F36" s="192"/>
      <c r="G36" s="192"/>
      <c r="H36" s="192"/>
      <c r="I36" s="192"/>
      <c r="J36" s="192"/>
      <c r="K36" s="192"/>
      <c r="L36" s="192"/>
      <c r="M36" s="192"/>
      <c r="N36" s="192"/>
      <c r="O36" s="192"/>
      <c r="P36" s="192"/>
      <c r="Q36" s="192"/>
      <c r="R36" s="192"/>
      <c r="S36" s="193"/>
    </row>
    <row r="37" spans="1:19" x14ac:dyDescent="0.25">
      <c r="A37" s="194"/>
      <c r="B37" s="195"/>
      <c r="C37" s="195"/>
      <c r="D37" s="195"/>
      <c r="E37" s="195"/>
      <c r="F37" s="195"/>
      <c r="G37" s="195"/>
      <c r="H37" s="195"/>
      <c r="I37" s="195"/>
      <c r="J37" s="195"/>
      <c r="K37" s="195"/>
      <c r="L37" s="195"/>
      <c r="M37" s="195"/>
      <c r="N37" s="195"/>
      <c r="O37" s="195"/>
      <c r="P37" s="195"/>
      <c r="Q37" s="195"/>
      <c r="R37" s="195"/>
      <c r="S37" s="196"/>
    </row>
    <row r="38" spans="1:19" x14ac:dyDescent="0.25">
      <c r="A38" s="194"/>
      <c r="B38" s="195"/>
      <c r="C38" s="195"/>
      <c r="D38" s="195"/>
      <c r="E38" s="195"/>
      <c r="F38" s="195"/>
      <c r="G38" s="195"/>
      <c r="H38" s="195"/>
      <c r="I38" s="195"/>
      <c r="J38" s="195"/>
      <c r="K38" s="195"/>
      <c r="L38" s="195"/>
      <c r="M38" s="195"/>
      <c r="N38" s="195"/>
      <c r="O38" s="195"/>
      <c r="P38" s="195"/>
      <c r="Q38" s="195"/>
      <c r="R38" s="195"/>
      <c r="S38" s="196"/>
    </row>
    <row r="39" spans="1:19" x14ac:dyDescent="0.25">
      <c r="A39" s="194"/>
      <c r="B39" s="195"/>
      <c r="C39" s="195"/>
      <c r="D39" s="195"/>
      <c r="E39" s="195"/>
      <c r="F39" s="195"/>
      <c r="G39" s="195"/>
      <c r="H39" s="195"/>
      <c r="I39" s="195"/>
      <c r="J39" s="195"/>
      <c r="K39" s="195"/>
      <c r="L39" s="195"/>
      <c r="M39" s="195"/>
      <c r="N39" s="195"/>
      <c r="O39" s="195"/>
      <c r="P39" s="195"/>
      <c r="Q39" s="195"/>
      <c r="R39" s="195"/>
      <c r="S39" s="196"/>
    </row>
    <row r="40" spans="1:19" x14ac:dyDescent="0.25">
      <c r="A40" s="194"/>
      <c r="B40" s="195"/>
      <c r="C40" s="195"/>
      <c r="D40" s="195"/>
      <c r="E40" s="195"/>
      <c r="F40" s="195"/>
      <c r="G40" s="195"/>
      <c r="H40" s="195"/>
      <c r="I40" s="195"/>
      <c r="J40" s="195"/>
      <c r="K40" s="195"/>
      <c r="L40" s="195"/>
      <c r="M40" s="195"/>
      <c r="N40" s="195"/>
      <c r="O40" s="195"/>
      <c r="P40" s="195"/>
      <c r="Q40" s="195"/>
      <c r="R40" s="195"/>
      <c r="S40" s="196"/>
    </row>
    <row r="41" spans="1:19" x14ac:dyDescent="0.25">
      <c r="A41" s="194"/>
      <c r="B41" s="195"/>
      <c r="C41" s="195"/>
      <c r="D41" s="195"/>
      <c r="E41" s="195"/>
      <c r="F41" s="195"/>
      <c r="G41" s="195"/>
      <c r="H41" s="195"/>
      <c r="I41" s="195"/>
      <c r="J41" s="195"/>
      <c r="K41" s="195"/>
      <c r="L41" s="195"/>
      <c r="M41" s="195"/>
      <c r="N41" s="195"/>
      <c r="O41" s="195"/>
      <c r="P41" s="195"/>
      <c r="Q41" s="195"/>
      <c r="R41" s="195"/>
      <c r="S41" s="196"/>
    </row>
    <row r="42" spans="1:19" x14ac:dyDescent="0.25">
      <c r="A42" s="194"/>
      <c r="B42" s="195"/>
      <c r="C42" s="195"/>
      <c r="D42" s="195"/>
      <c r="E42" s="195"/>
      <c r="F42" s="195"/>
      <c r="G42" s="195"/>
      <c r="H42" s="195"/>
      <c r="I42" s="195"/>
      <c r="J42" s="195"/>
      <c r="K42" s="195"/>
      <c r="L42" s="195"/>
      <c r="M42" s="195"/>
      <c r="N42" s="195"/>
      <c r="O42" s="195"/>
      <c r="P42" s="195"/>
      <c r="Q42" s="195"/>
      <c r="R42" s="195"/>
      <c r="S42" s="196"/>
    </row>
    <row r="43" spans="1:19" x14ac:dyDescent="0.25">
      <c r="A43" s="194"/>
      <c r="B43" s="195"/>
      <c r="C43" s="195"/>
      <c r="D43" s="195"/>
      <c r="E43" s="195"/>
      <c r="F43" s="195"/>
      <c r="G43" s="195"/>
      <c r="H43" s="195"/>
      <c r="I43" s="195"/>
      <c r="J43" s="195"/>
      <c r="K43" s="195"/>
      <c r="L43" s="195"/>
      <c r="M43" s="195"/>
      <c r="N43" s="195"/>
      <c r="O43" s="195"/>
      <c r="P43" s="195"/>
      <c r="Q43" s="195"/>
      <c r="R43" s="195"/>
      <c r="S43" s="196"/>
    </row>
    <row r="44" spans="1:19" ht="15" customHeight="1" x14ac:dyDescent="0.25">
      <c r="A44" s="194"/>
      <c r="B44" s="195"/>
      <c r="C44" s="195"/>
      <c r="D44" s="195"/>
      <c r="E44" s="195"/>
      <c r="F44" s="195"/>
      <c r="G44" s="195"/>
      <c r="H44" s="195"/>
      <c r="I44" s="195"/>
      <c r="J44" s="195"/>
      <c r="K44" s="195"/>
      <c r="L44" s="195"/>
      <c r="M44" s="195"/>
      <c r="N44" s="195"/>
      <c r="O44" s="195"/>
      <c r="P44" s="195"/>
      <c r="Q44" s="195"/>
      <c r="R44" s="195"/>
      <c r="S44" s="196"/>
    </row>
    <row r="45" spans="1:19" x14ac:dyDescent="0.25">
      <c r="A45" s="194"/>
      <c r="B45" s="195"/>
      <c r="C45" s="195"/>
      <c r="D45" s="195"/>
      <c r="E45" s="195"/>
      <c r="F45" s="195"/>
      <c r="G45" s="195"/>
      <c r="H45" s="195"/>
      <c r="I45" s="195"/>
      <c r="J45" s="195"/>
      <c r="K45" s="195"/>
      <c r="L45" s="195"/>
      <c r="M45" s="195"/>
      <c r="N45" s="195"/>
      <c r="O45" s="195"/>
      <c r="P45" s="195"/>
      <c r="Q45" s="195"/>
      <c r="R45" s="195"/>
      <c r="S45" s="196"/>
    </row>
    <row r="46" spans="1:19" x14ac:dyDescent="0.25">
      <c r="A46" s="194"/>
      <c r="B46" s="195"/>
      <c r="C46" s="195"/>
      <c r="D46" s="195"/>
      <c r="E46" s="195"/>
      <c r="F46" s="195"/>
      <c r="G46" s="195"/>
      <c r="H46" s="195"/>
      <c r="I46" s="195"/>
      <c r="J46" s="195"/>
      <c r="K46" s="195"/>
      <c r="L46" s="195"/>
      <c r="M46" s="195"/>
      <c r="N46" s="195"/>
      <c r="O46" s="195"/>
      <c r="P46" s="195"/>
      <c r="Q46" s="195"/>
      <c r="R46" s="195"/>
      <c r="S46" s="196"/>
    </row>
    <row r="47" spans="1:19" x14ac:dyDescent="0.25">
      <c r="A47" s="194"/>
      <c r="B47" s="195"/>
      <c r="C47" s="195"/>
      <c r="D47" s="195"/>
      <c r="E47" s="195"/>
      <c r="F47" s="195"/>
      <c r="G47" s="195"/>
      <c r="H47" s="195"/>
      <c r="I47" s="195"/>
      <c r="J47" s="195"/>
      <c r="K47" s="195"/>
      <c r="L47" s="195"/>
      <c r="M47" s="195"/>
      <c r="N47" s="195"/>
      <c r="O47" s="195"/>
      <c r="P47" s="195"/>
      <c r="Q47" s="195"/>
      <c r="R47" s="195"/>
      <c r="S47" s="196"/>
    </row>
    <row r="48" spans="1:19" x14ac:dyDescent="0.25">
      <c r="A48" s="197"/>
      <c r="B48" s="198"/>
      <c r="C48" s="198"/>
      <c r="D48" s="198"/>
      <c r="E48" s="198"/>
      <c r="F48" s="198"/>
      <c r="G48" s="198"/>
      <c r="H48" s="198"/>
      <c r="I48" s="198"/>
      <c r="J48" s="198"/>
      <c r="K48" s="198"/>
      <c r="L48" s="198"/>
      <c r="M48" s="198"/>
      <c r="N48" s="198"/>
      <c r="O48" s="198"/>
      <c r="P48" s="198"/>
      <c r="Q48" s="198"/>
      <c r="R48" s="198"/>
      <c r="S48" s="199"/>
    </row>
  </sheetData>
  <sheetProtection sheet="1" objects="1" scenarios="1" selectLockedCells="1"/>
  <mergeCells count="8">
    <mergeCell ref="A36:S48"/>
    <mergeCell ref="A1:L1"/>
    <mergeCell ref="A2:O2"/>
    <mergeCell ref="A3:L3"/>
    <mergeCell ref="A20:G20"/>
    <mergeCell ref="A22:F34"/>
    <mergeCell ref="G22:G23"/>
    <mergeCell ref="H22:S22"/>
  </mergeCells>
  <conditionalFormatting sqref="H24:S33">
    <cfRule type="expression" dxfId="0" priority="1">
      <formula>ISNUMBER(H24)</formula>
    </cfRule>
  </conditionalFormatting>
  <pageMargins left="0.7" right="0.7" top="0.75" bottom="0.75" header="0.3" footer="0.3"/>
  <pageSetup scale="3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Normal="100" workbookViewId="0">
      <selection activeCell="J29" sqref="J29"/>
    </sheetView>
  </sheetViews>
  <sheetFormatPr defaultColWidth="11.42578125" defaultRowHeight="15" x14ac:dyDescent="0.25"/>
  <cols>
    <col min="2" max="2" width="18.42578125" customWidth="1"/>
    <col min="3" max="3" width="26.5703125" customWidth="1"/>
    <col min="4" max="4" width="15.85546875" customWidth="1"/>
    <col min="5" max="5" width="13.140625" customWidth="1"/>
    <col min="6" max="6" width="35.140625" customWidth="1"/>
    <col min="7" max="7" width="11.7109375" customWidth="1"/>
    <col min="8" max="8" width="16.28515625" customWidth="1"/>
    <col min="9" max="9" width="14.5703125" customWidth="1"/>
    <col min="10" max="10" width="31" customWidth="1"/>
    <col min="11" max="11" width="66.140625" customWidth="1"/>
  </cols>
  <sheetData>
    <row r="1" spans="1:11" ht="21.75" customHeight="1" x14ac:dyDescent="0.25">
      <c r="A1" s="26" t="s">
        <v>70</v>
      </c>
      <c r="B1" s="27"/>
      <c r="C1" s="27"/>
      <c r="D1" s="27"/>
      <c r="E1" s="98"/>
    </row>
    <row r="2" spans="1:11" x14ac:dyDescent="0.25">
      <c r="A2" s="28"/>
    </row>
    <row r="3" spans="1:11" x14ac:dyDescent="0.25">
      <c r="A3" s="185" t="s">
        <v>96</v>
      </c>
      <c r="B3" s="185"/>
    </row>
    <row r="4" spans="1:11" ht="15.75" thickBot="1" x14ac:dyDescent="0.3">
      <c r="B4" s="29" t="s">
        <v>88</v>
      </c>
      <c r="C4" s="186" t="e">
        <f ca="1">BCurveStrip("CAD.OIS",)</f>
        <v>#NAME?</v>
      </c>
      <c r="D4" s="186"/>
      <c r="H4" s="154" t="s">
        <v>23</v>
      </c>
      <c r="I4" s="154" t="s">
        <v>24</v>
      </c>
      <c r="J4" s="154" t="s">
        <v>25</v>
      </c>
    </row>
    <row r="5" spans="1:11" ht="15.75" thickBot="1" x14ac:dyDescent="0.3">
      <c r="A5" s="187" t="s">
        <v>55</v>
      </c>
      <c r="B5" s="182" t="s">
        <v>97</v>
      </c>
      <c r="C5" s="183"/>
      <c r="D5" s="183"/>
      <c r="E5" s="184"/>
      <c r="F5" s="182" t="s">
        <v>99</v>
      </c>
      <c r="G5" s="183"/>
      <c r="H5" s="183"/>
      <c r="I5" s="183"/>
      <c r="J5" s="80" t="s">
        <v>91</v>
      </c>
      <c r="K5" s="31" t="s">
        <v>100</v>
      </c>
    </row>
    <row r="6" spans="1:11" x14ac:dyDescent="0.25">
      <c r="A6" s="188"/>
      <c r="B6" s="32" t="s">
        <v>98</v>
      </c>
      <c r="C6" s="33" t="s">
        <v>85</v>
      </c>
      <c r="D6" s="33" t="s">
        <v>61</v>
      </c>
      <c r="E6" s="34" t="s">
        <v>86</v>
      </c>
      <c r="F6" s="32" t="s">
        <v>87</v>
      </c>
      <c r="G6" s="35" t="s">
        <v>22</v>
      </c>
      <c r="H6" s="36" t="s">
        <v>89</v>
      </c>
      <c r="I6" s="84" t="s">
        <v>90</v>
      </c>
      <c r="J6" s="37" t="s">
        <v>92</v>
      </c>
      <c r="K6" s="38" t="s">
        <v>94</v>
      </c>
    </row>
    <row r="7" spans="1:11" x14ac:dyDescent="0.25">
      <c r="A7" s="188"/>
      <c r="B7" s="39" t="s">
        <v>27</v>
      </c>
      <c r="C7" s="82" t="e">
        <f ca="1">BDP(B7,"FUT_CONTRACT_EXP_MONTH_YEAR_RT")</f>
        <v>#NAME?</v>
      </c>
      <c r="D7" s="82" t="e">
        <f ca="1">_xll.BDP(B7,"LAST_PRICE")</f>
        <v>#NAME?</v>
      </c>
      <c r="E7" s="40" t="e">
        <f ca="1">100-D7</f>
        <v>#NAME?</v>
      </c>
      <c r="F7" s="41" t="e">
        <f ca="1">BDP(B7,"LAST_TRADEABLE_DT")</f>
        <v>#NAME?</v>
      </c>
      <c r="G7" s="82" t="s">
        <v>26</v>
      </c>
      <c r="H7" s="42" t="e">
        <f ca="1">BCurveFwd(C4,H4:J4,"Term",F7:F18,"Tenor",G7:G18,"GroupBy=Pairs","cols=3;rows=12")</f>
        <v>#NAME?</v>
      </c>
      <c r="I7" s="83">
        <v>43542</v>
      </c>
      <c r="J7" s="43"/>
      <c r="K7" s="44" t="e">
        <f ca="1">E7-J7</f>
        <v>#NAME?</v>
      </c>
    </row>
    <row r="8" spans="1:11" x14ac:dyDescent="0.25">
      <c r="A8" s="188"/>
      <c r="B8" s="39" t="s">
        <v>28</v>
      </c>
      <c r="C8" s="82" t="e">
        <f ca="1">_xll.BDP(B8,"FUT_CONTRACT_EXP_MONTH_YEAR_RT")</f>
        <v>#NAME?</v>
      </c>
      <c r="D8" s="82" t="e">
        <f ca="1">_xll.BDP(B8,"LAST_PRICE")</f>
        <v>#NAME?</v>
      </c>
      <c r="E8" s="40" t="e">
        <f t="shared" ref="E8:E17" ca="1" si="0">100-D8</f>
        <v>#NAME?</v>
      </c>
      <c r="F8" s="41" t="e">
        <f ca="1">_xll.BDP(B8,"LAST_TRADEABLE_DT")</f>
        <v>#NAME?</v>
      </c>
      <c r="G8" s="82" t="s">
        <v>26</v>
      </c>
      <c r="H8" s="83">
        <v>43542</v>
      </c>
      <c r="I8" s="83">
        <v>43634</v>
      </c>
      <c r="J8" s="43"/>
      <c r="K8" s="44" t="e">
        <f ca="1">E8-J8</f>
        <v>#NAME?</v>
      </c>
    </row>
    <row r="9" spans="1:11" x14ac:dyDescent="0.25">
      <c r="A9" s="188"/>
      <c r="B9" s="39" t="s">
        <v>29</v>
      </c>
      <c r="C9" s="82" t="e">
        <f ca="1">_xll.BDP(B9,"FUT_CONTRACT_EXP_MONTH_YEAR_RT")</f>
        <v>#NAME?</v>
      </c>
      <c r="D9" s="82" t="e">
        <f ca="1">_xll.BDP(B9,"LAST_PRICE")</f>
        <v>#NAME?</v>
      </c>
      <c r="E9" s="40" t="e">
        <f t="shared" ca="1" si="0"/>
        <v>#NAME?</v>
      </c>
      <c r="F9" s="41" t="e">
        <f ca="1">_xll.BDP(B9,"LAST_TRADEABLE_DT")</f>
        <v>#NAME?</v>
      </c>
      <c r="G9" s="82" t="s">
        <v>26</v>
      </c>
      <c r="H9" s="83">
        <v>43633</v>
      </c>
      <c r="I9" s="83">
        <v>43725</v>
      </c>
      <c r="J9" s="43"/>
      <c r="K9" s="44" t="e">
        <f ca="1">E9-J9</f>
        <v>#NAME?</v>
      </c>
    </row>
    <row r="10" spans="1:11" x14ac:dyDescent="0.25">
      <c r="A10" s="188"/>
      <c r="B10" s="39" t="s">
        <v>30</v>
      </c>
      <c r="C10" s="82" t="e">
        <f ca="1">_xll.BDP(B10,"FUT_CONTRACT_EXP_MONTH_YEAR_RT")</f>
        <v>#NAME?</v>
      </c>
      <c r="D10" s="82" t="e">
        <f ca="1">_xll.BDP(B10,"LAST_PRICE")</f>
        <v>#NAME?</v>
      </c>
      <c r="E10" s="40" t="e">
        <f t="shared" ca="1" si="0"/>
        <v>#NAME?</v>
      </c>
      <c r="F10" s="41" t="e">
        <f ca="1">_xll.BDP(B10,"LAST_TRADEABLE_DT")</f>
        <v>#NAME?</v>
      </c>
      <c r="G10" s="82" t="s">
        <v>26</v>
      </c>
      <c r="H10" s="83">
        <v>43724</v>
      </c>
      <c r="I10" s="83">
        <v>43815</v>
      </c>
      <c r="J10" s="43"/>
      <c r="K10" s="44" t="e">
        <f ca="1">E10-J10</f>
        <v>#NAME?</v>
      </c>
    </row>
    <row r="11" spans="1:11" x14ac:dyDescent="0.25">
      <c r="A11" s="188"/>
      <c r="B11" s="39" t="s">
        <v>31</v>
      </c>
      <c r="C11" s="82" t="e">
        <f ca="1">_xll.BDP(B11,"FUT_CONTRACT_EXP_MONTH_YEAR_RT")</f>
        <v>#NAME?</v>
      </c>
      <c r="D11" s="82" t="e">
        <f ca="1">_xll.BDP(B11,"LAST_PRICE")</f>
        <v>#NAME?</v>
      </c>
      <c r="E11" s="40" t="e">
        <f t="shared" ca="1" si="0"/>
        <v>#NAME?</v>
      </c>
      <c r="F11" s="41" t="e">
        <f ca="1">_xll.BDP(B11,"LAST_TRADEABLE_DT")</f>
        <v>#NAME?</v>
      </c>
      <c r="G11" s="82" t="s">
        <v>26</v>
      </c>
      <c r="H11" s="83">
        <v>43815</v>
      </c>
      <c r="I11" s="83">
        <v>43906</v>
      </c>
      <c r="J11" s="43"/>
      <c r="K11" s="44" t="e">
        <f t="shared" ref="K11:K18" ca="1" si="1">E11-J11</f>
        <v>#NAME?</v>
      </c>
    </row>
    <row r="12" spans="1:11" x14ac:dyDescent="0.25">
      <c r="A12" s="188"/>
      <c r="B12" s="39" t="s">
        <v>32</v>
      </c>
      <c r="C12" s="82" t="e">
        <f ca="1">_xll.BDP(B12,"FUT_CONTRACT_EXP_MONTH_YEAR_RT")</f>
        <v>#NAME?</v>
      </c>
      <c r="D12" s="82" t="e">
        <f ca="1">_xll.BDP(B12,"LAST_PRICE")</f>
        <v>#NAME?</v>
      </c>
      <c r="E12" s="40" t="e">
        <f t="shared" ca="1" si="0"/>
        <v>#NAME?</v>
      </c>
      <c r="F12" s="41" t="e">
        <f ca="1">_xll.BDP(B12,"LAST_TRADEABLE_DT")</f>
        <v>#NAME?</v>
      </c>
      <c r="G12" s="82" t="s">
        <v>26</v>
      </c>
      <c r="H12" s="83">
        <v>43906</v>
      </c>
      <c r="I12" s="83">
        <v>43998</v>
      </c>
      <c r="J12" s="43"/>
      <c r="K12" s="44" t="e">
        <f t="shared" ca="1" si="1"/>
        <v>#NAME?</v>
      </c>
    </row>
    <row r="13" spans="1:11" x14ac:dyDescent="0.25">
      <c r="A13" s="188"/>
      <c r="B13" s="39" t="s">
        <v>33</v>
      </c>
      <c r="C13" s="82" t="e">
        <f ca="1">_xll.BDP(B13,"FUT_CONTRACT_EXP_MONTH_YEAR_RT")</f>
        <v>#NAME?</v>
      </c>
      <c r="D13" s="82" t="e">
        <f ca="1">_xll.BDP(B13,"LAST_PRICE")</f>
        <v>#NAME?</v>
      </c>
      <c r="E13" s="40" t="e">
        <f t="shared" ca="1" si="0"/>
        <v>#NAME?</v>
      </c>
      <c r="F13" s="41" t="e">
        <f ca="1">_xll.BDP(B13,"LAST_TRADEABLE_DT")</f>
        <v>#NAME?</v>
      </c>
      <c r="G13" s="82" t="s">
        <v>26</v>
      </c>
      <c r="H13" s="83">
        <v>43997</v>
      </c>
      <c r="I13" s="83">
        <v>44089</v>
      </c>
      <c r="J13" s="43"/>
      <c r="K13" s="44" t="e">
        <f t="shared" ca="1" si="1"/>
        <v>#NAME?</v>
      </c>
    </row>
    <row r="14" spans="1:11" x14ac:dyDescent="0.25">
      <c r="A14" s="188"/>
      <c r="B14" s="39" t="s">
        <v>34</v>
      </c>
      <c r="C14" s="82" t="e">
        <f ca="1">_xll.BDP(B14,"FUT_CONTRACT_EXP_MONTH_YEAR_RT")</f>
        <v>#NAME?</v>
      </c>
      <c r="D14" s="82" t="e">
        <f ca="1">_xll.BDP(B14,"LAST_PRICE")</f>
        <v>#NAME?</v>
      </c>
      <c r="E14" s="40" t="e">
        <f t="shared" ca="1" si="0"/>
        <v>#NAME?</v>
      </c>
      <c r="F14" s="41" t="e">
        <f ca="1">_xll.BDP(B14,"LAST_TRADEABLE_DT")</f>
        <v>#NAME?</v>
      </c>
      <c r="G14" s="82" t="s">
        <v>26</v>
      </c>
      <c r="H14" s="83">
        <v>44088</v>
      </c>
      <c r="I14" s="83">
        <v>44179</v>
      </c>
      <c r="J14" s="43"/>
      <c r="K14" s="44" t="e">
        <f t="shared" ca="1" si="1"/>
        <v>#NAME?</v>
      </c>
    </row>
    <row r="15" spans="1:11" x14ac:dyDescent="0.25">
      <c r="A15" s="188"/>
      <c r="B15" s="39" t="s">
        <v>35</v>
      </c>
      <c r="C15" s="82" t="e">
        <f ca="1">_xll.BDP(B15,"FUT_CONTRACT_EXP_MONTH_YEAR_RT")</f>
        <v>#NAME?</v>
      </c>
      <c r="D15" s="82" t="e">
        <f ca="1">_xll.BDP(B15,"LAST_PRICE")</f>
        <v>#NAME?</v>
      </c>
      <c r="E15" s="40" t="e">
        <f t="shared" ca="1" si="0"/>
        <v>#NAME?</v>
      </c>
      <c r="F15" s="41" t="e">
        <f ca="1">_xll.BDP(B15,"LAST_TRADEABLE_DT")</f>
        <v>#NAME?</v>
      </c>
      <c r="G15" s="82" t="s">
        <v>26</v>
      </c>
      <c r="H15" s="83">
        <v>44179</v>
      </c>
      <c r="I15" s="83">
        <v>44270</v>
      </c>
      <c r="J15" s="43"/>
      <c r="K15" s="44" t="e">
        <f t="shared" ca="1" si="1"/>
        <v>#NAME?</v>
      </c>
    </row>
    <row r="16" spans="1:11" x14ac:dyDescent="0.25">
      <c r="A16" s="188"/>
      <c r="B16" s="39" t="s">
        <v>36</v>
      </c>
      <c r="C16" s="82" t="e">
        <f ca="1">_xll.BDP(B16,"FUT_CONTRACT_EXP_MONTH_YEAR_RT")</f>
        <v>#NAME?</v>
      </c>
      <c r="D16" s="82" t="e">
        <f ca="1">_xll.BDP(B16,"LAST_PRICE")</f>
        <v>#NAME?</v>
      </c>
      <c r="E16" s="40" t="e">
        <f t="shared" ca="1" si="0"/>
        <v>#NAME?</v>
      </c>
      <c r="F16" s="41" t="e">
        <f ca="1">_xll.BDP(B16,"LAST_TRADEABLE_DT")</f>
        <v>#NAME?</v>
      </c>
      <c r="G16" s="82" t="s">
        <v>26</v>
      </c>
      <c r="H16" s="83">
        <v>44270</v>
      </c>
      <c r="I16" s="83">
        <v>44362</v>
      </c>
      <c r="J16" s="43"/>
      <c r="K16" s="44" t="e">
        <f t="shared" ca="1" si="1"/>
        <v>#NAME?</v>
      </c>
    </row>
    <row r="17" spans="1:11" x14ac:dyDescent="0.25">
      <c r="A17" s="188"/>
      <c r="B17" s="39" t="s">
        <v>49</v>
      </c>
      <c r="C17" s="82" t="e">
        <f ca="1">_xll.BDP(B17,"FUT_CONTRACT_EXP_MONTH_YEAR_RT")</f>
        <v>#NAME?</v>
      </c>
      <c r="D17" s="82" t="e">
        <f ca="1">_xll.BDP(B17,"LAST_PRICE")</f>
        <v>#NAME?</v>
      </c>
      <c r="E17" s="40" t="e">
        <f t="shared" ca="1" si="0"/>
        <v>#NAME?</v>
      </c>
      <c r="F17" s="41" t="e">
        <f ca="1">_xll.BDP(B17,"LAST_TRADEABLE_DT")</f>
        <v>#NAME?</v>
      </c>
      <c r="G17" s="82" t="s">
        <v>26</v>
      </c>
      <c r="H17" s="83">
        <v>44361</v>
      </c>
      <c r="I17" s="83">
        <v>44453</v>
      </c>
      <c r="J17" s="43"/>
      <c r="K17" s="44" t="e">
        <f t="shared" ca="1" si="1"/>
        <v>#NAME?</v>
      </c>
    </row>
    <row r="18" spans="1:11" ht="15.75" thickBot="1" x14ac:dyDescent="0.3">
      <c r="A18" s="189"/>
      <c r="B18" s="45" t="s">
        <v>54</v>
      </c>
      <c r="C18" s="81" t="e">
        <f ca="1">BDP(B18,"FUT_CONTRACT_EXP_MONTH_YEAR_RT")</f>
        <v>#NAME?</v>
      </c>
      <c r="D18" s="81" t="e">
        <f ca="1">_xll.BDP(B18,"LAST_PRICE")</f>
        <v>#NAME?</v>
      </c>
      <c r="E18" s="47" t="e">
        <f ca="1">100-D18</f>
        <v>#NAME?</v>
      </c>
      <c r="F18" s="48" t="e">
        <f ca="1">_xll.BDP(B18,"LAST_TRADEABLE_DT")</f>
        <v>#NAME?</v>
      </c>
      <c r="G18" s="81" t="s">
        <v>26</v>
      </c>
      <c r="H18" s="85">
        <v>44452</v>
      </c>
      <c r="I18" s="85">
        <v>44543</v>
      </c>
      <c r="J18" s="49"/>
      <c r="K18" s="50" t="e">
        <f t="shared" ca="1" si="1"/>
        <v>#NAME?</v>
      </c>
    </row>
    <row r="19" spans="1:11" x14ac:dyDescent="0.25">
      <c r="J19" s="64"/>
    </row>
    <row r="21" spans="1:11" ht="15" customHeight="1" thickBot="1" x14ac:dyDescent="0.3">
      <c r="B21" s="29" t="s">
        <v>88</v>
      </c>
      <c r="C21" s="52" t="s">
        <v>37</v>
      </c>
      <c r="D21" s="81"/>
      <c r="H21" s="29"/>
      <c r="I21" s="190"/>
      <c r="J21" s="190"/>
    </row>
    <row r="22" spans="1:11" ht="15" customHeight="1" thickBot="1" x14ac:dyDescent="0.3">
      <c r="A22" s="179" t="s">
        <v>38</v>
      </c>
      <c r="B22" s="182" t="s">
        <v>97</v>
      </c>
      <c r="C22" s="183"/>
      <c r="D22" s="183"/>
      <c r="E22" s="184"/>
      <c r="F22" s="182" t="s">
        <v>99</v>
      </c>
      <c r="G22" s="183"/>
      <c r="H22" s="183"/>
      <c r="I22" s="183"/>
      <c r="J22" s="153" t="s">
        <v>91</v>
      </c>
      <c r="K22" s="31" t="s">
        <v>100</v>
      </c>
    </row>
    <row r="23" spans="1:11" x14ac:dyDescent="0.25">
      <c r="A23" s="180"/>
      <c r="B23" s="32" t="s">
        <v>98</v>
      </c>
      <c r="C23" s="33" t="s">
        <v>85</v>
      </c>
      <c r="D23" s="33" t="s">
        <v>61</v>
      </c>
      <c r="E23" s="34" t="s">
        <v>86</v>
      </c>
      <c r="F23" s="32" t="s">
        <v>87</v>
      </c>
      <c r="G23" s="89" t="s">
        <v>22</v>
      </c>
      <c r="H23" s="90" t="s">
        <v>89</v>
      </c>
      <c r="I23" s="84" t="s">
        <v>90</v>
      </c>
      <c r="J23" s="91" t="s">
        <v>92</v>
      </c>
      <c r="K23" s="97" t="s">
        <v>94</v>
      </c>
    </row>
    <row r="24" spans="1:11" x14ac:dyDescent="0.25">
      <c r="A24" s="180"/>
      <c r="B24" s="41" t="s">
        <v>27</v>
      </c>
      <c r="C24" s="53" t="s">
        <v>39</v>
      </c>
      <c r="D24" s="86">
        <v>97.694999999999993</v>
      </c>
      <c r="E24" s="95">
        <v>2.3050000000000068</v>
      </c>
      <c r="F24" s="92" t="s">
        <v>71</v>
      </c>
      <c r="G24" s="82" t="s">
        <v>26</v>
      </c>
      <c r="H24" s="83">
        <v>43451</v>
      </c>
      <c r="I24" s="83">
        <v>43542</v>
      </c>
      <c r="J24" s="99">
        <v>1.9252763896273088</v>
      </c>
      <c r="K24" s="87">
        <f>E24-J24</f>
        <v>0.37972361037269797</v>
      </c>
    </row>
    <row r="25" spans="1:11" x14ac:dyDescent="0.25">
      <c r="A25" s="180"/>
      <c r="B25" s="41" t="s">
        <v>28</v>
      </c>
      <c r="C25" s="53" t="s">
        <v>40</v>
      </c>
      <c r="D25" s="86">
        <v>97.52</v>
      </c>
      <c r="E25" s="95">
        <v>2.480000000000004</v>
      </c>
      <c r="F25" s="92" t="s">
        <v>72</v>
      </c>
      <c r="G25" s="82" t="s">
        <v>26</v>
      </c>
      <c r="H25" s="83">
        <v>43542</v>
      </c>
      <c r="I25" s="83">
        <v>43634</v>
      </c>
      <c r="J25" s="99">
        <v>2.0999722132086807</v>
      </c>
      <c r="K25" s="87">
        <f>E25-J25</f>
        <v>0.38002778679132332</v>
      </c>
    </row>
    <row r="26" spans="1:11" x14ac:dyDescent="0.25">
      <c r="A26" s="180"/>
      <c r="B26" s="41" t="s">
        <v>29</v>
      </c>
      <c r="C26" s="53" t="s">
        <v>41</v>
      </c>
      <c r="D26" s="86">
        <v>97.385000000000005</v>
      </c>
      <c r="E26" s="95">
        <v>2.6149999999999949</v>
      </c>
      <c r="F26" s="92" t="s">
        <v>73</v>
      </c>
      <c r="G26" s="82" t="s">
        <v>26</v>
      </c>
      <c r="H26" s="83">
        <v>43633</v>
      </c>
      <c r="I26" s="83">
        <v>43725</v>
      </c>
      <c r="J26" s="99">
        <v>2.2509455553002677</v>
      </c>
      <c r="K26" s="87">
        <f>E26-J26</f>
        <v>0.36405444469972714</v>
      </c>
    </row>
    <row r="27" spans="1:11" x14ac:dyDescent="0.25">
      <c r="A27" s="180"/>
      <c r="B27" s="41" t="s">
        <v>30</v>
      </c>
      <c r="C27" s="53" t="s">
        <v>42</v>
      </c>
      <c r="D27" s="86">
        <v>97.275000000000006</v>
      </c>
      <c r="E27" s="95">
        <v>2.7249999999999943</v>
      </c>
      <c r="F27" s="92" t="s">
        <v>74</v>
      </c>
      <c r="G27" s="82" t="s">
        <v>26</v>
      </c>
      <c r="H27" s="83">
        <v>43724</v>
      </c>
      <c r="I27" s="83">
        <v>43815</v>
      </c>
      <c r="J27" s="99">
        <v>2.3010143709348045</v>
      </c>
      <c r="K27" s="87">
        <f>E27-J27</f>
        <v>0.42398562906518977</v>
      </c>
    </row>
    <row r="28" spans="1:11" x14ac:dyDescent="0.25">
      <c r="A28" s="180"/>
      <c r="B28" s="41" t="s">
        <v>31</v>
      </c>
      <c r="C28" s="53" t="s">
        <v>43</v>
      </c>
      <c r="D28" s="86">
        <v>97.2</v>
      </c>
      <c r="E28" s="95">
        <v>2.7999999999999972</v>
      </c>
      <c r="F28" s="92" t="s">
        <v>75</v>
      </c>
      <c r="G28" s="82" t="s">
        <v>26</v>
      </c>
      <c r="H28" s="83">
        <v>43815</v>
      </c>
      <c r="I28" s="83">
        <v>43906</v>
      </c>
      <c r="J28" s="99">
        <v>2.355973293550599</v>
      </c>
      <c r="K28" s="87">
        <f t="shared" ref="K28:K35" si="2">E28-J28</f>
        <v>0.44402670644939812</v>
      </c>
    </row>
    <row r="29" spans="1:11" x14ac:dyDescent="0.25">
      <c r="A29" s="180"/>
      <c r="B29" s="41" t="s">
        <v>32</v>
      </c>
      <c r="C29" s="53" t="s">
        <v>44</v>
      </c>
      <c r="D29" s="86">
        <v>97.155000000000001</v>
      </c>
      <c r="E29" s="95">
        <v>2.8449999999999989</v>
      </c>
      <c r="F29" s="92" t="s">
        <v>76</v>
      </c>
      <c r="G29" s="82" t="s">
        <v>26</v>
      </c>
      <c r="H29" s="83">
        <v>43906</v>
      </c>
      <c r="I29" s="83">
        <v>43998</v>
      </c>
      <c r="J29" s="99">
        <v>2.4468100523622893</v>
      </c>
      <c r="K29" s="87">
        <f t="shared" si="2"/>
        <v>0.39818994763770954</v>
      </c>
    </row>
    <row r="30" spans="1:11" x14ac:dyDescent="0.25">
      <c r="A30" s="180"/>
      <c r="B30" s="41" t="s">
        <v>33</v>
      </c>
      <c r="C30" s="53" t="s">
        <v>45</v>
      </c>
      <c r="D30" s="86">
        <v>97.135000000000005</v>
      </c>
      <c r="E30" s="95">
        <v>2.8649999999999949</v>
      </c>
      <c r="F30" s="92" t="s">
        <v>77</v>
      </c>
      <c r="G30" s="82" t="s">
        <v>26</v>
      </c>
      <c r="H30" s="83">
        <v>43997</v>
      </c>
      <c r="I30" s="83">
        <v>44089</v>
      </c>
      <c r="J30" s="99">
        <v>2.5353701345739865</v>
      </c>
      <c r="K30" s="87">
        <f t="shared" si="2"/>
        <v>0.32962986542600836</v>
      </c>
    </row>
    <row r="31" spans="1:11" x14ac:dyDescent="0.25">
      <c r="A31" s="180"/>
      <c r="B31" s="41" t="s">
        <v>34</v>
      </c>
      <c r="C31" s="53" t="s">
        <v>46</v>
      </c>
      <c r="D31" s="86">
        <v>97.12</v>
      </c>
      <c r="E31" s="95">
        <v>2.8799999999999955</v>
      </c>
      <c r="F31" s="92" t="s">
        <v>78</v>
      </c>
      <c r="G31" s="82" t="s">
        <v>26</v>
      </c>
      <c r="H31" s="83">
        <v>44088</v>
      </c>
      <c r="I31" s="83">
        <v>44179</v>
      </c>
      <c r="J31" s="99">
        <v>2.5190984357645005</v>
      </c>
      <c r="K31" s="87">
        <f>E31-J31</f>
        <v>0.36090156423549491</v>
      </c>
    </row>
    <row r="32" spans="1:11" x14ac:dyDescent="0.25">
      <c r="A32" s="180"/>
      <c r="B32" s="41" t="s">
        <v>35</v>
      </c>
      <c r="C32" s="53" t="s">
        <v>47</v>
      </c>
      <c r="D32" s="86">
        <v>97.11</v>
      </c>
      <c r="E32" s="95">
        <v>2.8900000000000006</v>
      </c>
      <c r="F32" s="92" t="s">
        <v>79</v>
      </c>
      <c r="G32" s="82" t="s">
        <v>26</v>
      </c>
      <c r="H32" s="83">
        <v>44179</v>
      </c>
      <c r="I32" s="83">
        <v>44270</v>
      </c>
      <c r="J32" s="99">
        <v>2.4964976581816676</v>
      </c>
      <c r="K32" s="87">
        <f t="shared" si="2"/>
        <v>0.39350234181833299</v>
      </c>
    </row>
    <row r="33" spans="1:11" x14ac:dyDescent="0.25">
      <c r="A33" s="180"/>
      <c r="B33" s="41" t="s">
        <v>36</v>
      </c>
      <c r="C33" s="53" t="s">
        <v>48</v>
      </c>
      <c r="D33" s="86">
        <v>97.1</v>
      </c>
      <c r="E33" s="95">
        <v>2.9000000000000057</v>
      </c>
      <c r="F33" s="92" t="s">
        <v>80</v>
      </c>
      <c r="G33" s="82" t="s">
        <v>26</v>
      </c>
      <c r="H33" s="83">
        <v>44270</v>
      </c>
      <c r="I33" s="83">
        <v>44362</v>
      </c>
      <c r="J33" s="99">
        <v>2.541668028536975</v>
      </c>
      <c r="K33" s="87">
        <f t="shared" si="2"/>
        <v>0.35833197146303064</v>
      </c>
    </row>
    <row r="34" spans="1:11" x14ac:dyDescent="0.25">
      <c r="A34" s="180"/>
      <c r="B34" s="41" t="s">
        <v>49</v>
      </c>
      <c r="C34" s="53" t="s">
        <v>50</v>
      </c>
      <c r="D34" s="86">
        <v>97.11</v>
      </c>
      <c r="E34" s="95">
        <v>2.8900000000000006</v>
      </c>
      <c r="F34" s="92" t="s">
        <v>81</v>
      </c>
      <c r="G34" s="82" t="s">
        <v>26</v>
      </c>
      <c r="H34" s="83">
        <v>44361</v>
      </c>
      <c r="I34" s="83">
        <v>44453</v>
      </c>
      <c r="J34" s="99">
        <v>2.5855676382438646</v>
      </c>
      <c r="K34" s="87">
        <f t="shared" si="2"/>
        <v>0.30443236175613597</v>
      </c>
    </row>
    <row r="35" spans="1:11" ht="15.75" thickBot="1" x14ac:dyDescent="0.3">
      <c r="A35" s="181"/>
      <c r="B35" s="48" t="s">
        <v>54</v>
      </c>
      <c r="C35" s="54" t="s">
        <v>82</v>
      </c>
      <c r="D35" s="94">
        <v>97.12</v>
      </c>
      <c r="E35" s="96">
        <v>2.8799999999999955</v>
      </c>
      <c r="F35" s="93" t="s">
        <v>83</v>
      </c>
      <c r="G35" s="81" t="s">
        <v>26</v>
      </c>
      <c r="H35" s="85">
        <v>44452</v>
      </c>
      <c r="I35" s="85">
        <v>44543</v>
      </c>
      <c r="J35" s="100">
        <v>2.5256490647194942</v>
      </c>
      <c r="K35" s="88">
        <f t="shared" si="2"/>
        <v>0.35435093528050121</v>
      </c>
    </row>
  </sheetData>
  <mergeCells count="9">
    <mergeCell ref="A22:A35"/>
    <mergeCell ref="B22:E22"/>
    <mergeCell ref="F22:I22"/>
    <mergeCell ref="A3:B3"/>
    <mergeCell ref="C4:D4"/>
    <mergeCell ref="A5:A18"/>
    <mergeCell ref="B5:E5"/>
    <mergeCell ref="F5:I5"/>
    <mergeCell ref="I21:J2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Website</vt:lpstr>
      <vt:lpstr>3M CAD-OIS spread adjustment</vt:lpstr>
      <vt:lpstr>Site internet</vt:lpstr>
      <vt:lpstr>ajustement CDOR-OIS 3M  </vt:lpstr>
    </vt:vector>
  </TitlesOfParts>
  <Company>TMX Group Limited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Alexandre Prince</dc:creator>
  <cp:lastModifiedBy>Alexandre Prince</cp:lastModifiedBy>
  <dcterms:created xsi:type="dcterms:W3CDTF">2018-07-06T16:33:14Z</dcterms:created>
  <dcterms:modified xsi:type="dcterms:W3CDTF">2018-11-08T17:34:07Z</dcterms:modified>
  <cp:contentStatus/>
</cp:coreProperties>
</file>