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y Documents\Downloads\"/>
    </mc:Choice>
  </mc:AlternateContent>
  <bookViews>
    <workbookView xWindow="0" yWindow="0" windowWidth="28800" windowHeight="13020"/>
  </bookViews>
  <sheets>
    <sheet name="Website" sheetId="1" r:id="rId1"/>
    <sheet name="3M CAD-OIS spread adjustment" sheetId="2" r:id="rId2"/>
    <sheet name="Site internet" sheetId="5" r:id="rId3"/>
    <sheet name="ajustement CDOR-OIS 3M  "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5" l="1"/>
  <c r="R23" i="5"/>
  <c r="Q23" i="5"/>
  <c r="P23" i="5"/>
  <c r="O23" i="5"/>
  <c r="N23" i="5"/>
  <c r="M23" i="5"/>
  <c r="L23" i="5"/>
  <c r="K23" i="5"/>
  <c r="J23" i="5"/>
  <c r="I23" i="5"/>
  <c r="H23" i="5"/>
  <c r="J9" i="5"/>
  <c r="J10" i="5"/>
  <c r="J11" i="5"/>
  <c r="J12" i="5"/>
  <c r="J13" i="5"/>
  <c r="J14" i="5"/>
  <c r="J15" i="5"/>
  <c r="J16" i="5"/>
  <c r="J17" i="5"/>
  <c r="J18" i="5"/>
  <c r="J19" i="5"/>
  <c r="J8" i="5"/>
  <c r="S23" i="1"/>
  <c r="R23" i="1"/>
  <c r="Q23" i="1"/>
  <c r="P23" i="1"/>
  <c r="O23" i="1"/>
  <c r="N23" i="1"/>
  <c r="M23" i="1"/>
  <c r="L23" i="1"/>
  <c r="K23" i="1"/>
  <c r="J23" i="1"/>
  <c r="I23" i="1"/>
  <c r="H23" i="1"/>
  <c r="J12" i="1"/>
  <c r="J9" i="1"/>
  <c r="J10" i="1"/>
  <c r="J11" i="1"/>
  <c r="J13" i="1"/>
  <c r="J14" i="1"/>
  <c r="J15" i="1"/>
  <c r="J16" i="1"/>
  <c r="J17" i="1"/>
  <c r="J18" i="1"/>
  <c r="J19" i="1"/>
  <c r="J8" i="1"/>
  <c r="E8" i="1" l="1"/>
  <c r="D8" i="1"/>
  <c r="F8" i="1" s="1"/>
  <c r="E19" i="5" l="1"/>
  <c r="E18" i="5"/>
  <c r="E17" i="5"/>
  <c r="E16" i="5"/>
  <c r="E15" i="5"/>
  <c r="E14" i="5"/>
  <c r="E13" i="5"/>
  <c r="E12" i="5"/>
  <c r="E11" i="5"/>
  <c r="E10" i="5"/>
  <c r="E9" i="5"/>
  <c r="E8" i="5"/>
  <c r="E19" i="1"/>
  <c r="H7" i="6"/>
  <c r="K29" i="2" l="1"/>
  <c r="K28" i="2"/>
  <c r="K27" i="2"/>
  <c r="K26" i="2"/>
  <c r="K25" i="2"/>
  <c r="K24" i="2"/>
  <c r="K35" i="6" l="1"/>
  <c r="K34" i="6"/>
  <c r="K33" i="6"/>
  <c r="K32" i="6"/>
  <c r="K31" i="6"/>
  <c r="K30" i="6"/>
  <c r="K29" i="6"/>
  <c r="K28" i="6"/>
  <c r="K27" i="6"/>
  <c r="K26" i="6"/>
  <c r="K25" i="6"/>
  <c r="K24" i="6"/>
  <c r="D19" i="5"/>
  <c r="D18" i="5"/>
  <c r="D17" i="5"/>
  <c r="F17" i="5" s="1"/>
  <c r="D16" i="5"/>
  <c r="D15" i="5"/>
  <c r="D14" i="5"/>
  <c r="L14" i="5" s="1"/>
  <c r="N33" i="5" s="1"/>
  <c r="D13" i="5"/>
  <c r="L13" i="5" s="1"/>
  <c r="D12" i="5"/>
  <c r="D11" i="5"/>
  <c r="D10" i="5"/>
  <c r="L10" i="5" s="1"/>
  <c r="J32" i="5" s="1"/>
  <c r="D9" i="5"/>
  <c r="F9" i="5" s="1"/>
  <c r="D8" i="5"/>
  <c r="D7" i="6"/>
  <c r="C11" i="6"/>
  <c r="D18" i="6"/>
  <c r="F7" i="6"/>
  <c r="F10" i="6"/>
  <c r="F17" i="6"/>
  <c r="C7" i="2"/>
  <c r="F18" i="6"/>
  <c r="F8" i="6"/>
  <c r="F12" i="6"/>
  <c r="D17" i="6"/>
  <c r="F9" i="6"/>
  <c r="C13" i="6"/>
  <c r="D15" i="6"/>
  <c r="C8" i="6"/>
  <c r="F11" i="6"/>
  <c r="D8" i="6"/>
  <c r="D10" i="6"/>
  <c r="C14" i="6"/>
  <c r="D9" i="6"/>
  <c r="F14" i="6"/>
  <c r="C15" i="6"/>
  <c r="C12" i="6"/>
  <c r="D12" i="6"/>
  <c r="C7" i="6"/>
  <c r="C10" i="6"/>
  <c r="F13" i="6"/>
  <c r="D13" i="6"/>
  <c r="C4" i="6"/>
  <c r="D14" i="6"/>
  <c r="D11" i="6"/>
  <c r="C9" i="6"/>
  <c r="C18" i="6"/>
  <c r="F16" i="6"/>
  <c r="F15" i="6"/>
  <c r="C16" i="6"/>
  <c r="C17" i="6"/>
  <c r="D16" i="6"/>
  <c r="G13" i="5" l="1"/>
  <c r="K13" i="5" s="1"/>
  <c r="G17" i="5"/>
  <c r="K17" i="5" s="1"/>
  <c r="F13" i="5"/>
  <c r="L9" i="5"/>
  <c r="I31" i="5" s="1"/>
  <c r="G9" i="5"/>
  <c r="K9" i="5" s="1"/>
  <c r="L17" i="5"/>
  <c r="Q31" i="5" s="1"/>
  <c r="G12" i="5"/>
  <c r="K12" i="5" s="1"/>
  <c r="L18" i="5"/>
  <c r="R30" i="5" s="1"/>
  <c r="G10" i="5"/>
  <c r="K10" i="5" s="1"/>
  <c r="J27" i="5" s="1"/>
  <c r="G14" i="5"/>
  <c r="K14" i="5" s="1"/>
  <c r="N26" i="5" s="1"/>
  <c r="G18" i="5"/>
  <c r="K18" i="5" s="1"/>
  <c r="J26" i="5"/>
  <c r="J31" i="5"/>
  <c r="N27" i="5"/>
  <c r="N31" i="5"/>
  <c r="N28" i="5"/>
  <c r="N32" i="5"/>
  <c r="N24" i="5"/>
  <c r="J30" i="5"/>
  <c r="E10" i="6"/>
  <c r="K10" i="6" s="1"/>
  <c r="E7" i="6"/>
  <c r="K7" i="6" s="1"/>
  <c r="E11" i="6"/>
  <c r="K11" i="6" s="1"/>
  <c r="E15" i="6"/>
  <c r="K15" i="6" s="1"/>
  <c r="E8" i="6"/>
  <c r="K8" i="6" s="1"/>
  <c r="E12" i="6"/>
  <c r="K12" i="6" s="1"/>
  <c r="E16" i="6"/>
  <c r="K16" i="6" s="1"/>
  <c r="E14" i="6"/>
  <c r="K14" i="6" s="1"/>
  <c r="E18" i="6"/>
  <c r="K18" i="6" s="1"/>
  <c r="E9" i="6"/>
  <c r="K9" i="6" s="1"/>
  <c r="E13" i="6"/>
  <c r="K13" i="6" s="1"/>
  <c r="E17" i="6"/>
  <c r="K17" i="6" s="1"/>
  <c r="R25" i="5"/>
  <c r="L8" i="5"/>
  <c r="F8" i="5"/>
  <c r="G8" i="5"/>
  <c r="K8" i="5" s="1"/>
  <c r="I33" i="5"/>
  <c r="G11" i="5"/>
  <c r="K11" i="5" s="1"/>
  <c r="L11" i="5"/>
  <c r="F11" i="5"/>
  <c r="F12" i="5"/>
  <c r="L12" i="5"/>
  <c r="M33" i="5"/>
  <c r="M32" i="5"/>
  <c r="M31" i="5"/>
  <c r="M30" i="5"/>
  <c r="M29" i="5"/>
  <c r="M28" i="5"/>
  <c r="M27" i="5"/>
  <c r="M26" i="5"/>
  <c r="M25" i="5"/>
  <c r="M24" i="5"/>
  <c r="J29" i="5"/>
  <c r="N30" i="5"/>
  <c r="J33" i="5"/>
  <c r="G19" i="5"/>
  <c r="K19" i="5" s="1"/>
  <c r="L19" i="5"/>
  <c r="F19" i="5"/>
  <c r="G15" i="5"/>
  <c r="K15" i="5" s="1"/>
  <c r="L15" i="5"/>
  <c r="F15" i="5"/>
  <c r="G16" i="5"/>
  <c r="K16" i="5" s="1"/>
  <c r="L16" i="5"/>
  <c r="F16" i="5"/>
  <c r="J24" i="5"/>
  <c r="N25" i="5"/>
  <c r="J28" i="5"/>
  <c r="N29" i="5"/>
  <c r="F10" i="5"/>
  <c r="F14" i="5"/>
  <c r="F18" i="5"/>
  <c r="E9" i="1"/>
  <c r="E10" i="1"/>
  <c r="E11" i="1"/>
  <c r="E12" i="1"/>
  <c r="E13" i="1"/>
  <c r="E14" i="1"/>
  <c r="E15" i="1"/>
  <c r="E16" i="1"/>
  <c r="E17" i="1"/>
  <c r="E18" i="1"/>
  <c r="I32" i="5" l="1"/>
  <c r="I27" i="5"/>
  <c r="R24" i="5"/>
  <c r="I24" i="5"/>
  <c r="I28" i="5"/>
  <c r="I29" i="5"/>
  <c r="I25" i="5"/>
  <c r="I30" i="5"/>
  <c r="I26" i="5"/>
  <c r="R27" i="5"/>
  <c r="R32" i="5"/>
  <c r="R33" i="5"/>
  <c r="R26" i="5"/>
  <c r="R31" i="5"/>
  <c r="R28" i="5"/>
  <c r="R29" i="5"/>
  <c r="Q33" i="5"/>
  <c r="J25" i="5"/>
  <c r="Q25" i="5"/>
  <c r="Q32" i="5"/>
  <c r="Q24" i="5"/>
  <c r="Q28" i="5"/>
  <c r="Q29" i="5"/>
  <c r="Q26" i="5"/>
  <c r="Q30" i="5"/>
  <c r="Q27" i="5"/>
  <c r="S29" i="5"/>
  <c r="S27" i="5"/>
  <c r="S25" i="5"/>
  <c r="S33" i="5"/>
  <c r="S32" i="5"/>
  <c r="S31" i="5"/>
  <c r="S30" i="5"/>
  <c r="S28" i="5"/>
  <c r="S26" i="5"/>
  <c r="S24" i="5"/>
  <c r="L33" i="5"/>
  <c r="L32" i="5"/>
  <c r="L31" i="5"/>
  <c r="L30" i="5"/>
  <c r="L29" i="5"/>
  <c r="L28" i="5"/>
  <c r="L27" i="5"/>
  <c r="L26" i="5"/>
  <c r="L25" i="5"/>
  <c r="L24" i="5"/>
  <c r="H33" i="5"/>
  <c r="H32" i="5"/>
  <c r="H31" i="5"/>
  <c r="H30" i="5"/>
  <c r="H29" i="5"/>
  <c r="H28" i="5"/>
  <c r="H27" i="5"/>
  <c r="H26" i="5"/>
  <c r="H25" i="5"/>
  <c r="H24" i="5"/>
  <c r="O33" i="5"/>
  <c r="O30" i="5"/>
  <c r="O28" i="5"/>
  <c r="O26" i="5"/>
  <c r="O24" i="5"/>
  <c r="O32" i="5"/>
  <c r="O31" i="5"/>
  <c r="O29" i="5"/>
  <c r="O27" i="5"/>
  <c r="O25" i="5"/>
  <c r="P33" i="5"/>
  <c r="P32" i="5"/>
  <c r="P31" i="5"/>
  <c r="P30" i="5"/>
  <c r="P29" i="5"/>
  <c r="P28" i="5"/>
  <c r="P27" i="5"/>
  <c r="P26" i="5"/>
  <c r="P25" i="5"/>
  <c r="P24" i="5"/>
  <c r="K32" i="5"/>
  <c r="K31" i="5"/>
  <c r="K29" i="5"/>
  <c r="K27" i="5"/>
  <c r="K25" i="5"/>
  <c r="K33" i="5"/>
  <c r="K30" i="5"/>
  <c r="K28" i="5"/>
  <c r="K26" i="5"/>
  <c r="K24" i="5"/>
  <c r="C18" i="2"/>
  <c r="C4" i="2"/>
  <c r="H7" i="2"/>
  <c r="D9" i="1" l="1"/>
  <c r="G8" i="1" l="1"/>
  <c r="D14" i="1"/>
  <c r="L8" i="1"/>
  <c r="F7" i="2"/>
  <c r="K31" i="2" l="1"/>
  <c r="K35" i="2" l="1"/>
  <c r="K34" i="2"/>
  <c r="K33" i="2"/>
  <c r="K32" i="2"/>
  <c r="K30" i="2"/>
  <c r="D19" i="1"/>
  <c r="D18" i="1"/>
  <c r="D17" i="1"/>
  <c r="D16" i="1"/>
  <c r="D15" i="1"/>
  <c r="D13" i="1"/>
  <c r="D12" i="1"/>
  <c r="D11" i="1"/>
  <c r="D10" i="1"/>
  <c r="K8" i="1"/>
  <c r="D13" i="2"/>
  <c r="F13" i="2"/>
  <c r="D9" i="2"/>
  <c r="D15" i="2"/>
  <c r="C9" i="2"/>
  <c r="D7" i="2"/>
  <c r="F12" i="2"/>
  <c r="D8" i="2"/>
  <c r="C14" i="2"/>
  <c r="C11" i="2"/>
  <c r="D14" i="2"/>
  <c r="F14" i="2"/>
  <c r="C10" i="2"/>
  <c r="C15" i="2"/>
  <c r="D11" i="2"/>
  <c r="D12" i="2"/>
  <c r="F11" i="2"/>
  <c r="D16" i="2"/>
  <c r="F18" i="2"/>
  <c r="F9" i="2"/>
  <c r="F8" i="2"/>
  <c r="C8" i="2"/>
  <c r="D18" i="2"/>
  <c r="F16" i="2"/>
  <c r="D10" i="2"/>
  <c r="D17" i="2"/>
  <c r="C17" i="2"/>
  <c r="C12" i="2"/>
  <c r="C13" i="2"/>
  <c r="F10" i="2"/>
  <c r="F17" i="2"/>
  <c r="F15" i="2"/>
  <c r="C16" i="2"/>
  <c r="E18" i="2" l="1"/>
  <c r="F9" i="1"/>
  <c r="L9" i="1"/>
  <c r="I29" i="1" s="1"/>
  <c r="G9" i="1"/>
  <c r="K9" i="1" s="1"/>
  <c r="G14" i="1"/>
  <c r="K14" i="1" s="1"/>
  <c r="L14" i="1"/>
  <c r="F14" i="1"/>
  <c r="F19" i="1"/>
  <c r="L19" i="1"/>
  <c r="G19" i="1"/>
  <c r="K19" i="1" s="1"/>
  <c r="F18" i="1"/>
  <c r="G18" i="1"/>
  <c r="K18" i="1" s="1"/>
  <c r="L18" i="1"/>
  <c r="L17" i="1"/>
  <c r="F17" i="1"/>
  <c r="G17" i="1"/>
  <c r="K17" i="1" s="1"/>
  <c r="G16" i="1"/>
  <c r="K16" i="1" s="1"/>
  <c r="F16" i="1"/>
  <c r="L16" i="1"/>
  <c r="L15" i="1"/>
  <c r="G15" i="1"/>
  <c r="K15" i="1" s="1"/>
  <c r="F15" i="1"/>
  <c r="L13" i="1"/>
  <c r="F13" i="1"/>
  <c r="G13" i="1"/>
  <c r="K13" i="1" s="1"/>
  <c r="G12" i="1"/>
  <c r="K12" i="1" s="1"/>
  <c r="F12" i="1"/>
  <c r="L12" i="1"/>
  <c r="L27" i="1" s="1"/>
  <c r="L11" i="1"/>
  <c r="K32" i="1" s="1"/>
  <c r="G11" i="1"/>
  <c r="K11" i="1" s="1"/>
  <c r="F11" i="1"/>
  <c r="L10" i="1"/>
  <c r="F10" i="1"/>
  <c r="G10" i="1"/>
  <c r="K10" i="1" s="1"/>
  <c r="H27" i="1"/>
  <c r="E11" i="2"/>
  <c r="K11" i="2" s="1"/>
  <c r="E15" i="2"/>
  <c r="K15" i="2" s="1"/>
  <c r="E7" i="2"/>
  <c r="K7" i="2" s="1"/>
  <c r="E10" i="2"/>
  <c r="K10" i="2" s="1"/>
  <c r="E14" i="2"/>
  <c r="K14" i="2" s="1"/>
  <c r="K18" i="2"/>
  <c r="E8" i="2"/>
  <c r="K8" i="2" s="1"/>
  <c r="E12" i="2"/>
  <c r="K12" i="2" s="1"/>
  <c r="E16" i="2"/>
  <c r="K16" i="2" s="1"/>
  <c r="E9" i="2"/>
  <c r="K9" i="2" s="1"/>
  <c r="E13" i="2"/>
  <c r="K13" i="2" s="1"/>
  <c r="E17" i="2"/>
  <c r="K17" i="2" s="1"/>
  <c r="H24" i="1"/>
  <c r="H26" i="1"/>
  <c r="H25" i="1"/>
  <c r="H33" i="1"/>
  <c r="H32" i="1"/>
  <c r="H31" i="1"/>
  <c r="H30" i="1"/>
  <c r="H29" i="1"/>
  <c r="H28" i="1"/>
  <c r="S30" i="1" l="1"/>
  <c r="S24" i="1"/>
  <c r="I25" i="1"/>
  <c r="I32" i="1"/>
  <c r="I24" i="1"/>
  <c r="I33" i="1"/>
  <c r="I27" i="1"/>
  <c r="L32" i="1"/>
  <c r="P26" i="1"/>
  <c r="O26" i="1"/>
  <c r="I31" i="1"/>
  <c r="I30" i="1"/>
  <c r="I26" i="1"/>
  <c r="I28" i="1"/>
  <c r="K31" i="1"/>
  <c r="K29" i="1"/>
  <c r="S25" i="1"/>
  <c r="K28" i="1"/>
  <c r="O28" i="1"/>
  <c r="L28" i="1"/>
  <c r="K26" i="1"/>
  <c r="K25" i="1"/>
  <c r="S32" i="1"/>
  <c r="S31" i="1"/>
  <c r="K30" i="1"/>
  <c r="K27" i="1"/>
  <c r="K24" i="1"/>
  <c r="K33" i="1"/>
  <c r="P30" i="1"/>
  <c r="O29" i="1"/>
  <c r="L26" i="1"/>
  <c r="L31" i="1"/>
  <c r="O32" i="1"/>
  <c r="O33" i="1"/>
  <c r="L24" i="1"/>
  <c r="L30" i="1"/>
  <c r="O30" i="1"/>
  <c r="L29" i="1"/>
  <c r="L33" i="1"/>
  <c r="L25" i="1"/>
  <c r="O31" i="1"/>
  <c r="P27" i="1"/>
  <c r="P31" i="1"/>
  <c r="P25" i="1"/>
  <c r="P28" i="1"/>
  <c r="P32" i="1"/>
  <c r="P24" i="1"/>
  <c r="O25" i="1"/>
  <c r="O24" i="1"/>
  <c r="P29" i="1"/>
  <c r="P33" i="1"/>
  <c r="O27" i="1"/>
  <c r="S29" i="1"/>
  <c r="S28" i="1"/>
  <c r="S27" i="1"/>
  <c r="S33" i="1"/>
  <c r="S26" i="1"/>
  <c r="R33" i="1"/>
  <c r="R32" i="1"/>
  <c r="R31" i="1"/>
  <c r="R30" i="1"/>
  <c r="R29" i="1"/>
  <c r="R28" i="1"/>
  <c r="R27" i="1"/>
  <c r="R26" i="1"/>
  <c r="R25" i="1"/>
  <c r="R24" i="1"/>
  <c r="Q33" i="1"/>
  <c r="Q32" i="1"/>
  <c r="Q31" i="1"/>
  <c r="Q30" i="1"/>
  <c r="Q29" i="1"/>
  <c r="Q28" i="1"/>
  <c r="Q27" i="1"/>
  <c r="Q26" i="1"/>
  <c r="Q25" i="1"/>
  <c r="Q24" i="1"/>
  <c r="J33" i="1"/>
  <c r="J32" i="1"/>
  <c r="J31" i="1"/>
  <c r="J30" i="1"/>
  <c r="J29" i="1"/>
  <c r="J28" i="1"/>
  <c r="J27" i="1"/>
  <c r="J26" i="1"/>
  <c r="J25" i="1"/>
  <c r="J24" i="1"/>
  <c r="N33" i="1"/>
  <c r="N32" i="1"/>
  <c r="N31" i="1"/>
  <c r="N30" i="1"/>
  <c r="N29" i="1"/>
  <c r="N28" i="1"/>
  <c r="N27" i="1"/>
  <c r="N26" i="1"/>
  <c r="N25" i="1"/>
  <c r="N24" i="1"/>
  <c r="M33" i="1"/>
  <c r="M32" i="1"/>
  <c r="M31" i="1"/>
  <c r="M30" i="1"/>
  <c r="M29" i="1"/>
  <c r="M28" i="1"/>
  <c r="M27" i="1"/>
  <c r="M26" i="1"/>
  <c r="M25" i="1"/>
  <c r="M24" i="1"/>
</calcChain>
</file>

<file path=xl/sharedStrings.xml><?xml version="1.0" encoding="utf-8"?>
<sst xmlns="http://schemas.openxmlformats.org/spreadsheetml/2006/main" count="275" uniqueCount="118">
  <si>
    <t>The numbers in red are there by default, for illustration purposes. The user can change them at any time.</t>
  </si>
  <si>
    <t>3M CDOR</t>
  </si>
  <si>
    <t>3M CDOR-OIS spread</t>
  </si>
  <si>
    <t>Expiry date</t>
  </si>
  <si>
    <t>Last Price</t>
  </si>
  <si>
    <t>Implied 3M CDOR
(100 - Last price)</t>
  </si>
  <si>
    <t>Forward 3M CDOR-OIS spread*</t>
  </si>
  <si>
    <t>Implied 3M CDOR rate movement 
(in basis points, 25bps increment)</t>
  </si>
  <si>
    <t>Implied Probability</t>
  </si>
  <si>
    <t>Implied 3M CDOR movement
(in bps)</t>
  </si>
  <si>
    <t xml:space="preserve"> Implied 3M CDOR rate movement and probability by BAX contract expiry</t>
  </si>
  <si>
    <t>Inputs: BAX contracts</t>
  </si>
  <si>
    <t xml:space="preserve">CAD OIS CURVE </t>
  </si>
  <si>
    <t>BAX contract info</t>
  </si>
  <si>
    <t xml:space="preserve">3M CAD OIS Curve info to determine Fwd rate </t>
  </si>
  <si>
    <t>3M CAD OIS Fwd rate</t>
  </si>
  <si>
    <t>3M CDOR-OIS spread (BAX Yield - 3M CAD OIS Fwd rate)</t>
  </si>
  <si>
    <t>BAX Contract</t>
  </si>
  <si>
    <t>Expiry Month and Year</t>
  </si>
  <si>
    <t>Last_Price</t>
  </si>
  <si>
    <t>Yield</t>
  </si>
  <si>
    <t>Term (last trading day)</t>
  </si>
  <si>
    <t>Tenor</t>
  </si>
  <si>
    <t>StartDate</t>
  </si>
  <si>
    <t>Maturity</t>
  </si>
  <si>
    <t>Par.Mid</t>
  </si>
  <si>
    <t>3M</t>
  </si>
  <si>
    <t>BAZ8 Comdty</t>
  </si>
  <si>
    <t>BAH9 Comdty</t>
  </si>
  <si>
    <t>BAM9 Comdty</t>
  </si>
  <si>
    <t>BAU9 Comdty</t>
  </si>
  <si>
    <t>BAZ9 Comdty</t>
  </si>
  <si>
    <t>BAH0 Comdty</t>
  </si>
  <si>
    <t>BAM0 Comdty</t>
  </si>
  <si>
    <t>BAU0 Comdty</t>
  </si>
  <si>
    <t>BAZ0 Comdty</t>
  </si>
  <si>
    <t>BAH1 Comdty</t>
  </si>
  <si>
    <t>CAD.OIS:BLOOMBERG 492593</t>
  </si>
  <si>
    <t>Example version (static data)</t>
  </si>
  <si>
    <t>DEC 18</t>
  </si>
  <si>
    <t>MAR 19</t>
  </si>
  <si>
    <t>JUN 19</t>
  </si>
  <si>
    <t>SEP 19</t>
  </si>
  <si>
    <t>DEC 19</t>
  </si>
  <si>
    <t>MAR 20</t>
  </si>
  <si>
    <t>JUN 20</t>
  </si>
  <si>
    <t>SEP 20</t>
  </si>
  <si>
    <t>DEC 20</t>
  </si>
  <si>
    <t>MAR 21</t>
  </si>
  <si>
    <t>BAM1 Comdty</t>
  </si>
  <si>
    <t>JUN 21</t>
  </si>
  <si>
    <t>This tool analyzes Canadian interest rate expectations using the implied 3M CDOR (“Canadian Dollar Offered Rate”) movements and probabilities based on BAX prices. This could be used to estimate the probability of upcoming Bank of Canada key target rate movements.</t>
  </si>
  <si>
    <t xml:space="preserve">Canadian interest rate expectations </t>
  </si>
  <si>
    <r>
      <t xml:space="preserve">
Definitions: 
Implied 3M CDOR rate movement (in basis points): Highest implied 25 basis points increment change by BAX contract expiry month.
Implied Probability (in %): (BAX contract Implied 3M CDOR rate – Lowest implied 3M CDOR rate (with a 25bps increment change) by BAX contract / 25bps). The implied probabilities are calculated assuming no change in the CDOR-OIS spread*. 
Example with a 3M CDOR rate at 2% and a BAX contract expiring in 6 months priced at 97.60: The implied 3M CDOR rate movement of that contract would be 50bps, and the associated implied probability would be ((100-97.60) - 2.25) / 0.25 = 60%.
</t>
    </r>
    <r>
      <rPr>
        <sz val="8"/>
        <color theme="1"/>
        <rFont val="Calibri"/>
        <family val="2"/>
        <scheme val="minor"/>
      </rPr>
      <t xml:space="preserve">* The 3M CDOR rate may include a risk and/or term premium component in comparison to the Bank of Canada key target rate determined by monetary policy decisions. Therefore, the implied 3M CDOR rate movements and probabilities combine market views of future Bank of Canada policy along with anticipated risk or term premia. The information displayed by default in the graphs and table above  is not adjusted for the projected evolution of this risk and/or term premium. </t>
    </r>
  </si>
  <si>
    <t>BAU1 Comdty</t>
  </si>
  <si>
    <t>Bloomberg linked version</t>
  </si>
  <si>
    <t>Anticipation des taux d'intérêt canadien</t>
  </si>
  <si>
    <t>Cet outil permet d'analyser les attentes quant aux taux d'intérêt canadiens à partir des variations et des probabilités implicites du taux CDOR (« Canadian Dollar Offered Rate ») à trois mois en fonction du prix des contrats à terme sur acceptations bancaires canadiennes de trois mois (« contrats BAX »). Il peut servir à estimer la probabilité de variations prochaines du taux directeur de la Banque du Canada.</t>
  </si>
  <si>
    <t>Les nombres en rouge sont là par défaut, à des fins d'illustration. L'utilisateur peut les changer à tout moment.</t>
  </si>
  <si>
    <t>Écart CDOR-OIS à trois mois</t>
  </si>
  <si>
    <t>Date d'expiration</t>
  </si>
  <si>
    <t>Dernier Prix</t>
  </si>
  <si>
    <t>Taux CDOR à trois mois implicite
(100 - Dernier Prix)</t>
  </si>
  <si>
    <t>Écart CDOR-OIS à trois mois projeté*</t>
  </si>
  <si>
    <t>Mouvement du taux CDOR à trois mois implicite
(en incrément de 25 bps)</t>
  </si>
  <si>
    <t>Probabilité Implicite</t>
  </si>
  <si>
    <r>
      <t xml:space="preserve">
Méthodologie:
Variation implicite du taux CDOR à trois mois (en points de base) : Variation implicite la plus élevée du taux CDOR à trois mois par échéance de contrat BAX (par échelon de 25 points de base).
Probabilité implicite (en %) : (Taux CDOR à trois mois implicite du contrat BAX - Variation implicite la plus basse du taux CDOR à trois mois (par échelon de 25 points de base) par contrat BAX) / 25 points de base. Les probabilités implicites sont calculées selon l'hypothèse que l'écart CDOR-OIS ne change pas*.
Prenons l'exemple d'un taux CDOR à trois mois de 2 % et d'un contrat BAX échéant dans 6 mois dont le prix est de 97,60. La variation implicite du taux CDOR à trois mois de ce contrat serait de 50 points de base, tandis que la probabilité implicite correspondante serait de ((100 - 97,60) - 2,25) / 0,25 = 60 %.
</t>
    </r>
    <r>
      <rPr>
        <sz val="8"/>
        <color theme="1"/>
        <rFont val="Calibri"/>
        <family val="2"/>
        <scheme val="minor"/>
      </rPr>
      <t>* Le taux CDOR à trois mois peut comporter une prime liée au risque ou à l'échéance comparativement au taux directeur de la Banque du Canada établi en fonction de la politique monétaire. Ainsi, les variations et les probabilités implicites du taux CDOR à trois mois amalgament les points de vue du marché quant à la politique future de la Banque du Canada et les primes prévues liées au risque ou à l'échéance. L'information affichée dans les graphiques et le tableau qui précèdent n'a pas été rajustée en fonction de l'évolution projetée des primes liées au risque ou à l'échéance.</t>
    </r>
  </si>
  <si>
    <t>Variations implicites du taux CDOR à trois mois 
(in bps)</t>
  </si>
  <si>
    <t>Taux CDOR à trois mois: Variations et probabilités implicites par expiration de contrat BAX</t>
  </si>
  <si>
    <t>Le présent document est offert uniquement à titre d’information générale. L’ information contenue dans le présent document, incluant notamment les données financières et économiques, les cours boursiers ainsi que toute analyse et toute interprétation de ces informations, sont fournies à titre informatif seulement et ne peuvent être interprétées, dans aucun territoire, comme étant un conseil ou une recommandation relativement à l’achat ou la vente d’instruments dérivés, de titres sous-jacents ou d’autres instruments financiers, ou comme étant un avis de nature juridique, comptable, fiscal, financier ou de placement. Bourse de Montréal Inc. vous recommande de consulter vos propres conseillers selon vos besoins avant de prendre toute décision quant à vos objectifs d’investissement, votre situation financière et vos besoins spécifiques. Bien que ce document ait été conçu, préparé et rédigé avec soin, Bourse de Montréal Inc. et ses sociétés affiliées ne garantissent pas l’exactitude ou l’exhaustivité de l’information qu’il renferme et se réservent le droit de modifier ou de réviser, à tout moment et sans préavis, la teneur de ce document.  Bourse de Montréal Inc., ses sociétés affiliées, ses administrateurs, ses dirigeants, ses employés et ses mandataires ne pourront être tenus responsables des dommages, des pertes ou des frais découlant des erreurs ou omissions dans ce document, à tout moment, ou de l’utilisation des renseignements y figurant et des décisions prises sur la base de ceux-ci. La Banque du Canada ne commandite ni n’endosse l’outil de calcul de variation et probabilité de variation de taux implicite aux contrats BAX présenté dans ce document et ne fait aucune représentation relativement à l’utilisation de cet outil et ne pourra être tenue responsable de toute erreur ou omission se rapportant à cet outil ou les probabilités de mouvement du taux qu’il calcule. 
L’OUTIL DE CALCUL DE VARIATION ET PROBABILITÉ DE VARIATION DE TAUX IMPLICITE AUX CONTRATS BAX  (LE « PRODUIT »)  N’EST PAS ENDOSSÉ, VENDU OU PROMU PAR THOMSON REUTERS CANADA LIMITÉE OU UNE AUCUNE DE SES FILIALES (« THOMSON REUTERS »). THOMSON REUTERS NE FAIT AUCUNE REPRÉSENTATION OU GARANTIE, EXPRESSE OU IMPLICITE, AUX PROPRIÉTAIRES DU PRODUIT OU À TOUT MEMBRE DU PUBLIC RELATIVEMENT AUX RECOMMANDATIONS D’INVESTIR DANS LES VALEURS MOBILIÈRES EN GÉNÉRAL  OU DANS LE PRODUIT EN PARTICULIER, OU À LA CAPACITÉ DE CDOR (LA « RÉFÉRENCE ») DE SUIVRE LA PERFORMANCE GÉNÉRALE DU MARCHÉ. L’UNIQUE RELATION DE THOMSON REUTERS AVEC LE PRODUIT ET LA BOURSE DE MONTRÉAL INC. (LE “TITULAIRE DE PERMIS”) EST L’OBTENTION D’UN PERMIS RELATIF À LA RÉFÉRENCE QUI EST ADMINISTRÉ, CALCULÉ ET DISTRIBUÉ PAR THOMSON REUTERS, SANS ÉGARD AU TITULAIRE DE PERMIS OU AU PRODUIT. THOMSON REUTERS N’A AUCUNE OBLIGATION DE PRENDRE EN COMPTE LES BESOINS DU TITULAIRE DE PERMIS OU DES PROPRIÉTAIRES DU PRODUIT RELATIVEMENT À CE QUI PRÉCÈDE. THOMSON REUTERS N’EST PAS RESPONSABLE ET N’A PAS PARTICIPÉ DANS LA DÉTERMINATION, L’ÉCHÉANCIER, LES PRIX OU LES QUANTITÉS DU PRODUIT À ÊTRE ÉMIS OU DANS LA DÉTERMINATION OU LE CALCUL DE L’ÉQUATION PAR LEQUEL LE PRODUIT SERA CONVERTI EN ARGENT.
THOMSON REUTERS N’A AUCUNE OBLIGATION OU RESPONSABILITÉ RELATIVEMENT À L’ADMINISTRATION, LA COMMERCIALISATION OU LA NÉGOCIATION DU PRODUIT. THOMSON REUTERS NE GARANTI PAS LA QUALITÉ, L’EXACTITUDE ET/OU L’INTÉGRALITÉ DE LA RÉFÉRENCE OU D’AUCUNE DONNÉES EN FAISANT PARTIE. THOMSON REUTERS NE FAIT AUCUNE GARANTIE, EXPRESSE OU IMPLICITE, QUANT AUX RÉSULTATS À ÊTRE OBTENUS PAR LE TITULAIRE DE PERMIS, LES PROPRIÉTAIRES DU PRODUIT, OU TOUTE AUTRE PERSONNE OU ENTITÉ DÉCOULANT DE L’UTILISATION DE LA RÉFÉRENCE OU DE TOUTE DONNÉE EN FAISANT PARTIE. THOMSON REUTERS NE DONNE AUCUNE GARANTIE EXPRESSE OU IMPLICITE ET, PAR LES PRÉSENTES, SE DÉCLINE EXPRESSÉMENT TOUTES GARANTIES DE COMMERCIALISATION  OU DE CONFORMITÉ À UNE FIN PARTICULIÈRE EN LIEN AVEC LA RÉFÉRENCE OU TOUTE DONNÉE EN FAISANT PARTIE. SANS LIMITER LA PORTÉE DE CE QUI PRÉCÈDE, EN AUCUN CAS THOMSON REUTERS N’AURA AUCUNE RESPONSABILITÉ POUR QUELQUES DOMMAGES QUE CE SOIT INCLUANT, SANS LIMITATION, DES PERTES DE PROFITS, DES DOMMAGES SPÉCIAUX, PUNITIFS, INDIRECTS, ACCESSOIRES, MÊME S’IL EST AVISÉ DE LA POSSIBILITÉ DE TELS DOMMAGES. 
BAX® est une marque enregistrée de Bourse de Montréal Inc.
Toutes les autres marques utilisées sont la propriété de leurs propriétaires respectifs. 
© 2018 Bourse de Montréal Inc., tous droits réservés</t>
  </si>
  <si>
    <t>Exemple d'ajustement pour l'écart CDOR-OIS à trois mois en utilisant le système Bloomberg</t>
  </si>
  <si>
    <t>12/17/2018</t>
  </si>
  <si>
    <t>3/18/2019</t>
  </si>
  <si>
    <t>6/17/2019</t>
  </si>
  <si>
    <t>9/16/2019</t>
  </si>
  <si>
    <t>12/16/2019</t>
  </si>
  <si>
    <t>3/16/2020</t>
  </si>
  <si>
    <t>6/15/2020</t>
  </si>
  <si>
    <t>9/14/2020</t>
  </si>
  <si>
    <t>12/14/2020</t>
  </si>
  <si>
    <t>3/15/2021</t>
  </si>
  <si>
    <t>6/14/2021</t>
  </si>
  <si>
    <t>SEP 21</t>
  </si>
  <si>
    <t>9/13/2021</t>
  </si>
  <si>
    <t>This document is made available for general information purposes only. The information provided in this document, including financial and economic data, quotes and any analysis or interpretation thereof, is provided solely for information purposes and shall not be construed in any jurisdiction as providing any advice or recommendation with respect to the purchase or sale of any derivative instrument, underlying security or any other financial instrument or as providing legal, accounting, tax, financial or investment advice. Bourse de Montréal Inc. recommends that you consult your own advisors in accordance with your needs before making decision to take into account your particular investment objectives, financial situation and individual needs. Although care has been taken in the preparation of this document, Bourse de Montréal Inc. and/or its affiliates do not guarantee the accuracy or completeness of the information contained in this document and reserve the right to amend or review, at any time and without prior notice, the content of this document. Neither Bourse de Montréal Inc. nor any of its affiliates, directors, officers, employees or agents shall be liable for any damages, losses or costs incurred as a result of any errors or omissions in this document or of the use of or reliance upon any information appearing in this document. Bank of Canada does not sponsor or endorse the BAX implied rate movement and probability calculation tool presented in this document nor make any representation regarding the use of such tool, nor does it have any liability for any errors or omissions within such tool or the rate movement probabilities it calculates.
THE  BAX IMPLIED RATE MOVEMENT AND PROBABILITY CALCULATION TOOL (THE "PRODUCT") IS NOT SPONSORED, ENDORSED, SOLD OR PROMOTED BY THOMSON REUTERS CANADA LIMITED OR ANY OF ITS SUBSIDIARIES OR AFFILIATES ("THOMSON REUTERS"). THOMSON REUTERS MAKE NO REPRESENTATION OR WARRANTY, EXPRESS OR IMPLIED, TO THE OWNERS OF THE PRODUCT OR ANY MEMBER OF THE PUBLIC REGARDING THE ADVISABILITY OF INVESTING IN SECURITIES GENERALLY OR IN THE PRODUCT PARTICULARLY OR THE ABILITY OF CDOR (THE "BENCHMARK") TO TRACK GENERAL MARKET PERFORMANCE. THOMSON REUTERS ONLY RELATIONSHIP TO THE PRODUCT AND THE BOURSE DE MONTREAL INC. (THE "LICENSEE") IS THE LICENSING OF THE BENCHMARK, WHICH IS ADMINISTERED, CALCULATED AND DISTRIBUTED BY THOMSON REUTERS WITHOUT REGARD TO THE LICENSEE OR THE PRODUCT. THOMSON REUTERS HAS NO OBLIGATION TO TAKE THE NEEDS OF THE LICENSEE OR THE OWNERS OF THE PRODUCT INTO CONSIDERATION IN CONNECTION WITH THE FOREGOING. THOMSON REUTERS IS NOT RESPONSIBLE FOR AND HAS NOT PARTICIPATED IN THE DETERMINATION OF, THE TIMING OF, PRICES AT, OR QUANTITIES OF THE PRODUCT TO BE ISSUED OR IN THE DETERMINATION OR CALCULATION OF THE EQUATION BY WHICH THE PRODUCT IS TO BE CONVERTED INTO CASH.
THOMSON REUTERS HAS NO OBLIGATION OR LIABILITY IN CONNECTION WITH THE ADMINISTRATION, MARKETING OR TRADING OF THE PRODUCT. THOMSON REUTERS DOES NOT GUARANTEE THE QUALITY, ACCURACY AND/OR THE COMPLETENESS OF THE BENCHMARK OR ANY DATA INCLUDED THEREIN. THOMSON REUTERS MAKE NO WARRANTY, EXPRESS OR IMPLIED, AS TO RESULTS TO BE OBTAINED BY LICENSEE, OWNERS OF THE PRODUCT, OR ANY OTHER PERSON OR ENTITY FROM THE USE OF THE BENCHMARK OR ANY DATA INCLUDED THEREIN. THOMSON REUTERS MAKE NO EXPRESS OR IMPLIED WARRANTIES, AND HEREBY EXPRESSLY DISCLAIMS ALL WARRANTIES OF MERCHANTABILITY OR FITNESS FOR A PARTICULAR PURPOSE OR USE WITH RESPECT TO THE BENCHMARK OR ANY DATA INCLUDED THEREIN. WITHOUT LIMITING ANY OF THE FOREGOING, IN NO EVENT SHALL THOMSON REUTERS HAVE ANY LIABILITY FOR ANY DAMAGES OF ANY KIND, INCLUDING WITHOUT LIMITATION, LOST PROFITS, SPECIAL, PUNITIVE, INDIRECT, INCIDENTAL OR CONSEQUENTIAL DAMAGES, EVEN IF NOTIFIED OF THE POSSIBILITY OF SUCH DAMAGES.
BAX® is a registered trademark of Bourse de Montréal Inc.
All other trademarks used are the property of their respective owners.
© 2018 Bourse de Montréal Inc., all rights reserved</t>
  </si>
  <si>
    <t>Mois et année d'expiration</t>
  </si>
  <si>
    <t>Taux</t>
  </si>
  <si>
    <t>Échéance (dernier jour de négociation)</t>
  </si>
  <si>
    <t>Courbe CAD OIS</t>
  </si>
  <si>
    <t>Date de début</t>
  </si>
  <si>
    <t>Maturité</t>
  </si>
  <si>
    <t>Taux CAD OIS à trois mois projeté</t>
  </si>
  <si>
    <t>Parité (mid)</t>
  </si>
  <si>
    <t>Fwd 3M CDOR-OIS spread</t>
  </si>
  <si>
    <t>Écart CDOR-OIS à trois mois projeté</t>
  </si>
  <si>
    <t>Example of 3M CDOR-OIS spread adjustment using Bloomberg</t>
  </si>
  <si>
    <t>Inputs: Contrats BAX</t>
  </si>
  <si>
    <t>Information des contrats BAX</t>
  </si>
  <si>
    <t>Contrats BAX</t>
  </si>
  <si>
    <t>Information sur la courbe CAD OIS à trois mois pour déterminer les taux projetés</t>
  </si>
  <si>
    <t>Écart CDOR-OIS à trois moi (Taux BAX - Taux CAD OIS à trois mois projeté)</t>
  </si>
  <si>
    <t>Taux CDOR à trois mois</t>
  </si>
  <si>
    <t>*Set equal to the 3M CDOR-OIS spread by default. Values can be changed to take into account the user's anticipation, refining the probability of Bank of Canada key rate movements.
See "3M CAD-OIS spread adjustment" sheet for example.</t>
  </si>
  <si>
    <t>*Défini égal à l'écart CDOR-OIS à trois mois courant par défaut. Les valeurs peuvent être modifiées pour prendre en compte l'anticipation de l'utilisateur, raffinant la probabilité de mouvements du taux directeur de la Banque du Canada. Voir feuille "ajustement CDOR-OIS 3M" pour un exemple.</t>
  </si>
  <si>
    <t>BAZ18</t>
  </si>
  <si>
    <t>BAH19</t>
  </si>
  <si>
    <t>BAM19</t>
  </si>
  <si>
    <t>BAU19</t>
  </si>
  <si>
    <t>BAZ19</t>
  </si>
  <si>
    <t>BAH20</t>
  </si>
  <si>
    <t>BAM20</t>
  </si>
  <si>
    <t>BAU20</t>
  </si>
  <si>
    <t>BAZ20</t>
  </si>
  <si>
    <t>BAH21</t>
  </si>
  <si>
    <t>BAM21</t>
  </si>
  <si>
    <t>BAU21</t>
  </si>
  <si>
    <t>Contrat BAX
(representé par le symbole)</t>
  </si>
  <si>
    <t>BAX Contract 
(represented by the symbol)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</si>
</sst>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000"/>
    <numFmt numFmtId="167" formatCode="0.00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rgb="FF00B0F0"/>
      <name val="Calibri"/>
      <family val="2"/>
      <scheme val="minor"/>
    </font>
    <font>
      <b/>
      <sz val="12"/>
      <color rgb="FF00B0F0"/>
      <name val="Calibri"/>
      <family val="2"/>
      <scheme val="minor"/>
    </font>
    <font>
      <b/>
      <sz val="12"/>
      <color rgb="FFFF0000"/>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rgb="FF00B0F0"/>
      <name val="Calibri"/>
      <family val="2"/>
      <scheme val="minor"/>
    </font>
    <font>
      <sz val="11"/>
      <color rgb="FF00B0F0"/>
      <name val="Calibri"/>
      <family val="2"/>
      <scheme val="minor"/>
    </font>
    <font>
      <b/>
      <sz val="11"/>
      <color rgb="FFFF0000"/>
      <name val="Calibri"/>
      <family val="2"/>
      <scheme val="minor"/>
    </font>
    <font>
      <b/>
      <sz val="11"/>
      <color rgb="FFFFC000"/>
      <name val="Calibri"/>
      <family val="2"/>
      <scheme val="minor"/>
    </font>
    <font>
      <b/>
      <sz val="11"/>
      <color rgb="FFFFFFFF"/>
      <name val="Calibri"/>
      <family val="2"/>
      <scheme val="minor"/>
    </font>
    <font>
      <sz val="10"/>
      <color theme="0"/>
      <name val="Calibri"/>
      <family val="2"/>
      <scheme val="minor"/>
    </font>
    <font>
      <sz val="10"/>
      <color rgb="FFFF0000"/>
      <name val="Calibri"/>
      <family val="2"/>
      <scheme val="minor"/>
    </font>
    <font>
      <sz val="7"/>
      <color theme="1"/>
      <name val="Calibri"/>
      <family val="2"/>
      <scheme val="minor"/>
    </font>
    <font>
      <sz val="11"/>
      <color rgb="FF000000"/>
      <name val="Calibri"/>
      <family val="2"/>
      <scheme val="minor"/>
    </font>
    <font>
      <sz val="11"/>
      <color theme="0"/>
      <name val="Calibri"/>
      <family val="2"/>
      <scheme val="minor"/>
    </font>
  </fonts>
  <fills count="13">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gradientFill>
        <stop position="0">
          <color rgb="FF1F497D"/>
        </stop>
        <stop position="0.5">
          <color rgb="FF4F81BD"/>
        </stop>
        <stop position="1">
          <color rgb="FF1F497D"/>
        </stop>
      </gradient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style="medium">
        <color indexed="64"/>
      </top>
      <bottom/>
      <diagonal/>
    </border>
    <border>
      <left style="thin">
        <color theme="0"/>
      </left>
      <right style="thin">
        <color theme="0"/>
      </right>
      <top style="medium">
        <color indexed="64"/>
      </top>
      <bottom/>
      <diagonal/>
    </border>
    <border>
      <left style="thin">
        <color theme="0"/>
      </left>
      <right style="thin">
        <color indexed="9"/>
      </right>
      <top style="medium">
        <color indexed="64"/>
      </top>
      <bottom/>
      <diagonal/>
    </border>
    <border>
      <left style="thin">
        <color indexed="9"/>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15">
    <xf numFmtId="0" fontId="0" fillId="0" borderId="0" xfId="0"/>
    <xf numFmtId="0" fontId="4" fillId="2" borderId="0" xfId="0" applyFont="1" applyFill="1" applyAlignment="1">
      <alignment vertical="center" wrapText="1"/>
    </xf>
    <xf numFmtId="0" fontId="3" fillId="0" borderId="0" xfId="0" applyFont="1"/>
    <xf numFmtId="0" fontId="5" fillId="2" borderId="0" xfId="0" applyFont="1" applyFill="1" applyAlignment="1">
      <alignment wrapText="1"/>
    </xf>
    <xf numFmtId="0" fontId="6" fillId="2" borderId="0" xfId="0" applyFont="1" applyFill="1" applyAlignment="1">
      <alignment vertical="center" wrapText="1"/>
    </xf>
    <xf numFmtId="0" fontId="0" fillId="3" borderId="1" xfId="0" applyFill="1" applyBorder="1" applyAlignment="1">
      <alignment horizontal="center"/>
    </xf>
    <xf numFmtId="0" fontId="0" fillId="3" borderId="3" xfId="0" applyFill="1" applyBorder="1" applyAlignment="1">
      <alignment horizontal="center"/>
    </xf>
    <xf numFmtId="0" fontId="0" fillId="0" borderId="0" xfId="0" applyFill="1" applyBorder="1"/>
    <xf numFmtId="0" fontId="0" fillId="0" borderId="0" xfId="0" applyBorder="1"/>
    <xf numFmtId="0" fontId="3" fillId="0" borderId="0" xfId="0" applyFont="1" applyFill="1" applyBorder="1" applyAlignment="1">
      <alignment vertical="center"/>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6"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9" xfId="0" applyFill="1" applyBorder="1"/>
    <xf numFmtId="17" fontId="0" fillId="0" borderId="0" xfId="0" applyNumberFormat="1" applyFill="1" applyBorder="1"/>
    <xf numFmtId="9" fontId="0" fillId="0" borderId="0" xfId="1" applyFont="1" applyBorder="1"/>
    <xf numFmtId="0" fontId="0" fillId="0" borderId="0" xfId="1" applyNumberFormat="1" applyFont="1" applyBorder="1"/>
    <xf numFmtId="0" fontId="8" fillId="0" borderId="0" xfId="0" applyFont="1" applyAlignment="1">
      <alignment vertical="top" wrapText="1"/>
    </xf>
    <xf numFmtId="0" fontId="11" fillId="0" borderId="0" xfId="0" applyFont="1"/>
    <xf numFmtId="17" fontId="7" fillId="0" borderId="18" xfId="0" applyNumberFormat="1" applyFont="1" applyBorder="1" applyAlignment="1">
      <alignment horizontal="center" vertical="center"/>
    </xf>
    <xf numFmtId="17" fontId="7" fillId="0" borderId="19" xfId="0" applyNumberFormat="1" applyFont="1" applyBorder="1" applyAlignment="1">
      <alignment horizontal="center" vertical="center"/>
    </xf>
    <xf numFmtId="17" fontId="7" fillId="0" borderId="20" xfId="0" applyNumberFormat="1" applyFont="1" applyBorder="1" applyAlignment="1">
      <alignment horizontal="center" vertical="center"/>
    </xf>
    <xf numFmtId="0" fontId="12" fillId="0" borderId="0" xfId="0" applyFont="1"/>
    <xf numFmtId="0" fontId="13" fillId="2" borderId="0" xfId="0" applyFont="1" applyFill="1" applyAlignment="1">
      <alignment vertical="center"/>
    </xf>
    <xf numFmtId="0" fontId="14" fillId="2" borderId="0" xfId="0" applyFont="1" applyFill="1"/>
    <xf numFmtId="0" fontId="0" fillId="0" borderId="0" xfId="0" applyAlignment="1">
      <alignment vertical="center"/>
    </xf>
    <xf numFmtId="0" fontId="0" fillId="0" borderId="0" xfId="0" applyAlignment="1">
      <alignment horizontal="center"/>
    </xf>
    <xf numFmtId="0" fontId="0" fillId="0" borderId="17" xfId="0" applyBorder="1" applyAlignment="1">
      <alignment horizontal="center"/>
    </xf>
    <xf numFmtId="0" fontId="0" fillId="0" borderId="22" xfId="0" applyBorder="1" applyAlignment="1">
      <alignment horizontal="center"/>
    </xf>
    <xf numFmtId="0" fontId="16" fillId="9" borderId="1" xfId="0" applyFont="1" applyFill="1" applyBorder="1" applyAlignment="1">
      <alignment horizontal="center" vertical="center"/>
    </xf>
    <xf numFmtId="0" fontId="16" fillId="9" borderId="23" xfId="0" applyFont="1" applyFill="1" applyBorder="1" applyAlignment="1">
      <alignment horizontal="center" vertical="center"/>
    </xf>
    <xf numFmtId="0" fontId="16" fillId="9" borderId="24" xfId="0" applyFont="1" applyFill="1" applyBorder="1" applyAlignment="1">
      <alignment horizontal="center" vertical="center"/>
    </xf>
    <xf numFmtId="0" fontId="16" fillId="9" borderId="25" xfId="0" applyFont="1" applyFill="1" applyBorder="1" applyAlignment="1">
      <alignment horizontal="center" vertical="center"/>
    </xf>
    <xf numFmtId="0" fontId="17" fillId="9" borderId="26" xfId="0" applyFont="1" applyFill="1" applyBorder="1" applyAlignment="1">
      <alignment horizontal="center" vertical="center"/>
    </xf>
    <xf numFmtId="0" fontId="17" fillId="9" borderId="27" xfId="0" applyFont="1" applyFill="1" applyBorder="1" applyAlignment="1">
      <alignment horizontal="center" vertical="center"/>
    </xf>
    <xf numFmtId="0" fontId="17" fillId="9" borderId="14" xfId="0" applyFont="1" applyFill="1" applyBorder="1" applyAlignment="1">
      <alignment horizontal="center" vertical="center"/>
    </xf>
    <xf numFmtId="0" fontId="2" fillId="2" borderId="10" xfId="0" applyFont="1" applyFill="1"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14" fontId="0" fillId="0" borderId="0" xfId="0" applyNumberFormat="1" applyBorder="1" applyAlignment="1">
      <alignment horizontal="center"/>
    </xf>
    <xf numFmtId="164" fontId="0" fillId="0" borderId="11" xfId="0" applyNumberFormat="1" applyBorder="1" applyAlignment="1">
      <alignment horizontal="center"/>
    </xf>
    <xf numFmtId="164" fontId="0" fillId="3" borderId="5" xfId="0" applyNumberFormat="1" applyFill="1" applyBorder="1" applyAlignment="1">
      <alignment horizontal="center"/>
    </xf>
    <xf numFmtId="0" fontId="2" fillId="2" borderId="3" xfId="0" applyFont="1" applyFill="1" applyBorder="1" applyAlignment="1">
      <alignment horizontal="center"/>
    </xf>
    <xf numFmtId="0" fontId="0" fillId="0" borderId="21"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164" fontId="0" fillId="0" borderId="4" xfId="0" applyNumberFormat="1" applyBorder="1" applyAlignment="1">
      <alignment horizontal="center"/>
    </xf>
    <xf numFmtId="164" fontId="0" fillId="3" borderId="12" xfId="0" applyNumberFormat="1" applyFill="1" applyBorder="1" applyAlignment="1">
      <alignment horizontal="center"/>
    </xf>
    <xf numFmtId="0" fontId="11" fillId="0" borderId="0" xfId="0" applyFont="1" applyAlignment="1">
      <alignment horizontal="center"/>
    </xf>
    <xf numFmtId="0" fontId="11" fillId="0" borderId="21" xfId="0" applyFont="1" applyBorder="1" applyAlignment="1">
      <alignment horizontal="center"/>
    </xf>
    <xf numFmtId="49" fontId="0" fillId="0" borderId="0" xfId="0" applyNumberFormat="1" applyBorder="1" applyAlignment="1">
      <alignment horizontal="center"/>
    </xf>
    <xf numFmtId="49" fontId="0" fillId="0" borderId="21" xfId="0" applyNumberFormat="1" applyBorder="1" applyAlignment="1">
      <alignment horizontal="center"/>
    </xf>
    <xf numFmtId="9" fontId="18" fillId="0" borderId="13" xfId="1" applyFont="1" applyBorder="1" applyAlignment="1">
      <alignment horizontal="center"/>
    </xf>
    <xf numFmtId="9" fontId="18" fillId="0" borderId="2" xfId="1" applyFont="1" applyBorder="1" applyAlignment="1">
      <alignment horizontal="center"/>
    </xf>
    <xf numFmtId="9" fontId="18" fillId="0" borderId="0" xfId="1" applyFont="1" applyBorder="1" applyAlignment="1">
      <alignment horizontal="center"/>
    </xf>
    <xf numFmtId="9" fontId="18" fillId="0" borderId="11" xfId="1" applyFont="1" applyBorder="1" applyAlignment="1">
      <alignment horizontal="center"/>
    </xf>
    <xf numFmtId="9" fontId="18" fillId="0" borderId="21" xfId="1" applyFont="1" applyBorder="1" applyAlignment="1">
      <alignment horizontal="center"/>
    </xf>
    <xf numFmtId="9" fontId="18" fillId="0" borderId="4" xfId="1" applyFont="1" applyBorder="1" applyAlignment="1">
      <alignment horizontal="center"/>
    </xf>
    <xf numFmtId="164" fontId="11" fillId="0" borderId="5" xfId="0" applyNumberFormat="1" applyFont="1" applyFill="1" applyBorder="1" applyAlignment="1">
      <alignment horizontal="center"/>
    </xf>
    <xf numFmtId="2" fontId="11" fillId="0" borderId="5" xfId="0" applyNumberFormat="1" applyFont="1" applyFill="1" applyBorder="1" applyAlignment="1">
      <alignment horizontal="center"/>
    </xf>
    <xf numFmtId="165" fontId="11" fillId="0" borderId="11" xfId="1" applyNumberFormat="1" applyFont="1" applyFill="1" applyBorder="1" applyAlignment="1">
      <alignment horizontal="center"/>
    </xf>
    <xf numFmtId="0" fontId="0" fillId="0" borderId="0" xfId="0" applyBorder="1" applyAlignment="1">
      <alignment horizontal="center" vertical="center"/>
    </xf>
    <xf numFmtId="164" fontId="0" fillId="0" borderId="0" xfId="0" applyNumberFormat="1"/>
    <xf numFmtId="166" fontId="0" fillId="0" borderId="0" xfId="0" applyNumberFormat="1"/>
    <xf numFmtId="167" fontId="0" fillId="0" borderId="0" xfId="0" applyNumberFormat="1"/>
    <xf numFmtId="0" fontId="0" fillId="10" borderId="14" xfId="0" applyFill="1" applyBorder="1" applyAlignment="1">
      <alignment horizontal="center"/>
    </xf>
    <xf numFmtId="0" fontId="11" fillId="11" borderId="5" xfId="0" applyFont="1" applyFill="1" applyBorder="1" applyAlignment="1">
      <alignment horizontal="center"/>
    </xf>
    <xf numFmtId="0" fontId="11" fillId="12" borderId="5" xfId="0" applyFont="1" applyFill="1" applyBorder="1" applyAlignment="1">
      <alignment horizontal="center"/>
    </xf>
    <xf numFmtId="0" fontId="11" fillId="5" borderId="5" xfId="0" applyFont="1" applyFill="1" applyBorder="1" applyAlignment="1">
      <alignment horizontal="center"/>
    </xf>
    <xf numFmtId="0" fontId="11" fillId="4" borderId="5" xfId="0" applyFont="1" applyFill="1" applyBorder="1" applyAlignment="1">
      <alignment horizontal="center"/>
    </xf>
    <xf numFmtId="0" fontId="11" fillId="0" borderId="12" xfId="0" applyFont="1" applyBorder="1" applyAlignment="1">
      <alignment horizontal="center"/>
    </xf>
    <xf numFmtId="0" fontId="0" fillId="0" borderId="3" xfId="0" applyBorder="1"/>
    <xf numFmtId="0" fontId="0" fillId="0" borderId="21" xfId="0" applyBorder="1"/>
    <xf numFmtId="0" fontId="0" fillId="0" borderId="4" xfId="0" applyBorder="1"/>
    <xf numFmtId="0" fontId="0" fillId="0" borderId="17"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14" fontId="21" fillId="0" borderId="0" xfId="0" applyNumberFormat="1" applyFont="1" applyBorder="1" applyAlignment="1">
      <alignment horizontal="center" wrapText="1"/>
    </xf>
    <xf numFmtId="0" fontId="17" fillId="9" borderId="38" xfId="0" applyFont="1" applyFill="1" applyBorder="1" applyAlignment="1">
      <alignment horizontal="center" vertical="center"/>
    </xf>
    <xf numFmtId="14" fontId="21" fillId="0" borderId="21" xfId="0" applyNumberFormat="1" applyFont="1" applyBorder="1" applyAlignment="1">
      <alignment horizontal="center" wrapText="1"/>
    </xf>
    <xf numFmtId="0" fontId="21" fillId="0" borderId="0" xfId="0" applyFont="1" applyBorder="1" applyAlignment="1">
      <alignment horizontal="center" wrapText="1"/>
    </xf>
    <xf numFmtId="164" fontId="0" fillId="3" borderId="11" xfId="0" applyNumberFormat="1" applyFill="1" applyBorder="1" applyAlignment="1">
      <alignment horizontal="center"/>
    </xf>
    <xf numFmtId="164" fontId="0" fillId="3" borderId="4" xfId="0" applyNumberFormat="1" applyFill="1" applyBorder="1" applyAlignment="1">
      <alignment horizontal="center"/>
    </xf>
    <xf numFmtId="0" fontId="16" fillId="9" borderId="39" xfId="0" applyFont="1" applyFill="1" applyBorder="1" applyAlignment="1">
      <alignment horizontal="center" vertical="center"/>
    </xf>
    <xf numFmtId="0" fontId="17" fillId="9" borderId="40" xfId="0" applyFont="1" applyFill="1" applyBorder="1" applyAlignment="1">
      <alignment horizontal="center" vertical="center"/>
    </xf>
    <xf numFmtId="0" fontId="17" fillId="9" borderId="41" xfId="0" applyFont="1" applyFill="1" applyBorder="1" applyAlignment="1">
      <alignment horizontal="center" vertical="center"/>
    </xf>
    <xf numFmtId="14" fontId="21" fillId="0" borderId="10" xfId="0" applyNumberFormat="1" applyFont="1" applyBorder="1" applyAlignment="1">
      <alignment horizontal="center" wrapText="1"/>
    </xf>
    <xf numFmtId="14" fontId="21" fillId="0" borderId="3" xfId="0" applyNumberFormat="1" applyFont="1" applyBorder="1" applyAlignment="1">
      <alignment horizontal="center" wrapText="1"/>
    </xf>
    <xf numFmtId="0" fontId="21" fillId="0" borderId="21" xfId="0" applyFont="1" applyBorder="1" applyAlignment="1">
      <alignment horizontal="center" wrapText="1"/>
    </xf>
    <xf numFmtId="0" fontId="21" fillId="0" borderId="11" xfId="0" applyFont="1" applyBorder="1" applyAlignment="1">
      <alignment horizontal="center" wrapText="1"/>
    </xf>
    <xf numFmtId="0" fontId="21" fillId="0" borderId="4" xfId="0" applyFont="1" applyBorder="1" applyAlignment="1">
      <alignment horizontal="center" wrapText="1"/>
    </xf>
    <xf numFmtId="0" fontId="17" fillId="9" borderId="2" xfId="0" applyFont="1" applyFill="1" applyBorder="1" applyAlignment="1">
      <alignment horizontal="center" vertical="center"/>
    </xf>
    <xf numFmtId="0" fontId="0" fillId="2" borderId="0" xfId="0" applyFill="1"/>
    <xf numFmtId="2" fontId="21" fillId="0" borderId="11" xfId="0" applyNumberFormat="1" applyFont="1" applyBorder="1" applyAlignment="1">
      <alignment horizontal="center" wrapText="1"/>
    </xf>
    <xf numFmtId="2" fontId="21" fillId="0" borderId="4" xfId="0" applyNumberFormat="1" applyFont="1" applyBorder="1" applyAlignment="1">
      <alignment horizontal="center" wrapText="1"/>
    </xf>
    <xf numFmtId="0" fontId="4" fillId="2" borderId="0" xfId="0" applyFont="1" applyFill="1" applyAlignment="1" applyProtection="1">
      <alignment vertical="center" wrapText="1"/>
      <protection hidden="1"/>
    </xf>
    <xf numFmtId="0" fontId="3" fillId="0" borderId="0" xfId="0" applyFont="1" applyProtection="1">
      <protection hidden="1"/>
    </xf>
    <xf numFmtId="0" fontId="5" fillId="2" borderId="0" xfId="0" applyFont="1" applyFill="1" applyAlignment="1" applyProtection="1">
      <alignment wrapText="1"/>
      <protection hidden="1"/>
    </xf>
    <xf numFmtId="0" fontId="6" fillId="2" borderId="0" xfId="0" applyFont="1" applyFill="1" applyAlignment="1" applyProtection="1">
      <alignment vertical="center" wrapText="1"/>
      <protection hidden="1"/>
    </xf>
    <xf numFmtId="0" fontId="0" fillId="3" borderId="1" xfId="0" applyFill="1" applyBorder="1" applyAlignment="1" applyProtection="1">
      <alignment horizontal="center"/>
      <protection hidden="1"/>
    </xf>
    <xf numFmtId="0" fontId="0" fillId="0" borderId="0" xfId="0" applyProtection="1">
      <protection hidden="1"/>
    </xf>
    <xf numFmtId="0" fontId="0" fillId="3" borderId="3" xfId="0" applyFill="1" applyBorder="1" applyAlignment="1" applyProtection="1">
      <alignment horizontal="center"/>
      <protection hidden="1"/>
    </xf>
    <xf numFmtId="164" fontId="0" fillId="0" borderId="0" xfId="0" applyNumberFormat="1" applyProtection="1">
      <protection hidden="1"/>
    </xf>
    <xf numFmtId="167" fontId="0" fillId="0" borderId="0" xfId="0" applyNumberFormat="1" applyProtection="1">
      <protection hidden="1"/>
    </xf>
    <xf numFmtId="166" fontId="0" fillId="0" borderId="0" xfId="0" applyNumberFormat="1" applyProtection="1">
      <protection hidden="1"/>
    </xf>
    <xf numFmtId="0" fontId="0" fillId="0" borderId="0" xfId="0" applyFill="1" applyBorder="1" applyProtection="1">
      <protection hidden="1"/>
    </xf>
    <xf numFmtId="0" fontId="0" fillId="0" borderId="0" xfId="0" applyBorder="1" applyProtection="1">
      <protection hidden="1"/>
    </xf>
    <xf numFmtId="0" fontId="3" fillId="0" borderId="0" xfId="0" applyFont="1" applyFill="1" applyBorder="1" applyAlignment="1" applyProtection="1">
      <alignment vertical="center"/>
      <protection hidden="1"/>
    </xf>
    <xf numFmtId="0" fontId="7" fillId="4" borderId="6" xfId="0" applyFont="1" applyFill="1" applyBorder="1" applyAlignment="1" applyProtection="1">
      <alignment horizontal="center" vertical="center" wrapText="1"/>
      <protection hidden="1"/>
    </xf>
    <xf numFmtId="0" fontId="7" fillId="5" borderId="7" xfId="0" applyFont="1" applyFill="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6" borderId="7"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8" xfId="0" applyFont="1" applyFill="1" applyBorder="1" applyAlignment="1" applyProtection="1">
      <alignment horizontal="center" vertical="center" wrapText="1"/>
      <protection hidden="1"/>
    </xf>
    <xf numFmtId="0" fontId="0" fillId="0" borderId="9" xfId="0" applyFill="1" applyBorder="1" applyProtection="1">
      <protection hidden="1"/>
    </xf>
    <xf numFmtId="164" fontId="11" fillId="0" borderId="5" xfId="0" applyNumberFormat="1" applyFont="1" applyFill="1" applyBorder="1" applyAlignment="1" applyProtection="1">
      <alignment horizontal="center"/>
      <protection hidden="1"/>
    </xf>
    <xf numFmtId="2" fontId="11" fillId="0" borderId="5" xfId="0" applyNumberFormat="1" applyFont="1" applyFill="1" applyBorder="1" applyAlignment="1" applyProtection="1">
      <alignment horizontal="center"/>
      <protection hidden="1"/>
    </xf>
    <xf numFmtId="165" fontId="11" fillId="0" borderId="11" xfId="1" applyNumberFormat="1" applyFont="1" applyFill="1" applyBorder="1" applyAlignment="1" applyProtection="1">
      <alignment horizontal="center"/>
      <protection hidden="1"/>
    </xf>
    <xf numFmtId="17" fontId="0" fillId="0" borderId="0" xfId="0" applyNumberFormat="1" applyFill="1" applyBorder="1" applyProtection="1">
      <protection hidden="1"/>
    </xf>
    <xf numFmtId="9" fontId="0" fillId="0" borderId="0" xfId="1" applyFont="1" applyBorder="1" applyProtection="1">
      <protection hidden="1"/>
    </xf>
    <xf numFmtId="0" fontId="0" fillId="0" borderId="0" xfId="1" applyNumberFormat="1" applyFont="1" applyBorder="1" applyProtection="1">
      <protection hidden="1"/>
    </xf>
    <xf numFmtId="0" fontId="8" fillId="0" borderId="0" xfId="0" applyFont="1" applyAlignment="1" applyProtection="1">
      <alignment vertical="top" wrapText="1"/>
      <protection hidden="1"/>
    </xf>
    <xf numFmtId="0" fontId="11" fillId="0" borderId="0" xfId="0" applyFont="1" applyProtection="1">
      <protection hidden="1"/>
    </xf>
    <xf numFmtId="17" fontId="7" fillId="0" borderId="18" xfId="0" applyNumberFormat="1" applyFont="1" applyBorder="1" applyAlignment="1" applyProtection="1">
      <alignment horizontal="center" vertical="center"/>
      <protection hidden="1"/>
    </xf>
    <xf numFmtId="17" fontId="7" fillId="0" borderId="19" xfId="0" applyNumberFormat="1" applyFont="1" applyBorder="1" applyAlignment="1" applyProtection="1">
      <alignment horizontal="center" vertical="center"/>
      <protection hidden="1"/>
    </xf>
    <xf numFmtId="17" fontId="7" fillId="0" borderId="20" xfId="0" applyNumberFormat="1" applyFont="1" applyBorder="1" applyAlignment="1" applyProtection="1">
      <alignment horizontal="center" vertical="center"/>
      <protection hidden="1"/>
    </xf>
    <xf numFmtId="0" fontId="0" fillId="10" borderId="14" xfId="0" applyFill="1" applyBorder="1" applyAlignment="1" applyProtection="1">
      <alignment horizontal="center"/>
      <protection hidden="1"/>
    </xf>
    <xf numFmtId="9" fontId="18" fillId="0" borderId="13" xfId="1" applyFont="1" applyBorder="1" applyAlignment="1" applyProtection="1">
      <alignment horizontal="center"/>
      <protection hidden="1"/>
    </xf>
    <xf numFmtId="9" fontId="18" fillId="0" borderId="2" xfId="1" applyFont="1" applyBorder="1" applyAlignment="1" applyProtection="1">
      <alignment horizontal="center"/>
      <protection hidden="1"/>
    </xf>
    <xf numFmtId="0" fontId="11" fillId="11" borderId="5" xfId="0" applyFont="1" applyFill="1" applyBorder="1" applyAlignment="1" applyProtection="1">
      <alignment horizontal="center"/>
      <protection hidden="1"/>
    </xf>
    <xf numFmtId="9" fontId="18" fillId="0" borderId="0" xfId="1" applyFont="1" applyBorder="1" applyAlignment="1" applyProtection="1">
      <alignment horizontal="center"/>
      <protection hidden="1"/>
    </xf>
    <xf numFmtId="9" fontId="18" fillId="0" borderId="11" xfId="1" applyFont="1" applyBorder="1" applyAlignment="1" applyProtection="1">
      <alignment horizontal="center"/>
      <protection hidden="1"/>
    </xf>
    <xf numFmtId="0" fontId="11" fillId="12" borderId="5" xfId="0" applyFont="1" applyFill="1" applyBorder="1" applyAlignment="1" applyProtection="1">
      <alignment horizontal="center"/>
      <protection hidden="1"/>
    </xf>
    <xf numFmtId="0" fontId="11" fillId="5" borderId="5" xfId="0" applyFont="1" applyFill="1" applyBorder="1" applyAlignment="1" applyProtection="1">
      <alignment horizontal="center"/>
      <protection hidden="1"/>
    </xf>
    <xf numFmtId="0" fontId="12" fillId="0" borderId="0" xfId="0" applyFont="1" applyProtection="1">
      <protection hidden="1"/>
    </xf>
    <xf numFmtId="0" fontId="11" fillId="4" borderId="5" xfId="0" applyFont="1" applyFill="1" applyBorder="1" applyAlignment="1" applyProtection="1">
      <alignment horizontal="center"/>
      <protection hidden="1"/>
    </xf>
    <xf numFmtId="0" fontId="11" fillId="0" borderId="12" xfId="0" applyFont="1" applyBorder="1" applyAlignment="1" applyProtection="1">
      <alignment horizontal="center"/>
      <protection hidden="1"/>
    </xf>
    <xf numFmtId="9" fontId="18" fillId="0" borderId="21" xfId="1" applyFont="1" applyBorder="1" applyAlignment="1" applyProtection="1">
      <alignment horizontal="center"/>
      <protection hidden="1"/>
    </xf>
    <xf numFmtId="9" fontId="18" fillId="0" borderId="4" xfId="1" applyFont="1" applyBorder="1" applyAlignment="1" applyProtection="1">
      <alignment horizontal="center"/>
      <protection hidden="1"/>
    </xf>
    <xf numFmtId="0" fontId="0" fillId="0" borderId="3" xfId="0" applyBorder="1" applyProtection="1">
      <protection hidden="1"/>
    </xf>
    <xf numFmtId="0" fontId="0" fillId="0" borderId="21" xfId="0" applyBorder="1" applyProtection="1">
      <protection hidden="1"/>
    </xf>
    <xf numFmtId="0" fontId="0" fillId="0" borderId="4" xfId="0" applyBorder="1" applyProtection="1">
      <protection hidden="1"/>
    </xf>
    <xf numFmtId="0" fontId="2" fillId="3" borderId="2" xfId="0" applyFont="1" applyFill="1" applyBorder="1" applyAlignment="1" applyProtection="1">
      <alignment horizontal="center" vertical="center"/>
      <protection locked="0"/>
    </xf>
    <xf numFmtId="167" fontId="2" fillId="3" borderId="4" xfId="0" applyNumberFormat="1" applyFont="1" applyFill="1" applyBorder="1" applyAlignment="1" applyProtection="1">
      <alignment horizontal="center" vertical="center"/>
      <protection locked="0"/>
    </xf>
    <xf numFmtId="167" fontId="19" fillId="6" borderId="5" xfId="0" applyNumberFormat="1" applyFont="1" applyFill="1" applyBorder="1" applyAlignment="1" applyProtection="1">
      <alignment horizontal="center"/>
      <protection locked="0"/>
    </xf>
    <xf numFmtId="17" fontId="19" fillId="4" borderId="10" xfId="0" applyNumberFormat="1" applyFont="1" applyFill="1" applyBorder="1" applyAlignment="1" applyProtection="1">
      <alignment horizontal="center"/>
      <protection locked="0"/>
    </xf>
    <xf numFmtId="164" fontId="19" fillId="5" borderId="5" xfId="0" applyNumberFormat="1" applyFont="1" applyFill="1" applyBorder="1" applyAlignment="1" applyProtection="1">
      <alignment horizontal="center"/>
      <protection locked="0"/>
    </xf>
    <xf numFmtId="0" fontId="0" fillId="0" borderId="17" xfId="0" applyBorder="1" applyAlignment="1">
      <alignment horizontal="center"/>
    </xf>
    <xf numFmtId="0" fontId="22" fillId="0" borderId="0" xfId="0" applyFont="1"/>
    <xf numFmtId="0" fontId="20" fillId="0" borderId="36" xfId="0" applyFont="1" applyBorder="1" applyAlignment="1">
      <alignment horizontal="left" wrapText="1"/>
    </xf>
    <xf numFmtId="0" fontId="20" fillId="0" borderId="28" xfId="0" applyFont="1" applyBorder="1" applyAlignment="1">
      <alignment horizontal="left" wrapText="1"/>
    </xf>
    <xf numFmtId="0" fontId="20" fillId="0" borderId="29" xfId="0" applyFont="1" applyBorder="1" applyAlignment="1">
      <alignment horizontal="left" wrapText="1"/>
    </xf>
    <xf numFmtId="0" fontId="20" fillId="0" borderId="30" xfId="0" applyFont="1" applyBorder="1" applyAlignment="1">
      <alignment horizontal="left" wrapText="1"/>
    </xf>
    <xf numFmtId="0" fontId="20" fillId="0" borderId="0" xfId="0" applyFont="1" applyBorder="1" applyAlignment="1">
      <alignment horizontal="left" wrapText="1"/>
    </xf>
    <xf numFmtId="0" fontId="20" fillId="0" borderId="18" xfId="0" applyFont="1" applyBorder="1" applyAlignment="1">
      <alignment horizontal="left" wrapText="1"/>
    </xf>
    <xf numFmtId="0" fontId="20" fillId="0" borderId="31" xfId="0" applyFont="1" applyBorder="1" applyAlignment="1">
      <alignment horizontal="left" wrapText="1"/>
    </xf>
    <xf numFmtId="0" fontId="20" fillId="0" borderId="9" xfId="0" applyFont="1" applyBorder="1" applyAlignment="1">
      <alignment horizontal="left" wrapText="1"/>
    </xf>
    <xf numFmtId="0" fontId="20" fillId="0" borderId="32" xfId="0" applyFont="1" applyBorder="1" applyAlignment="1">
      <alignment horizontal="left" wrapText="1"/>
    </xf>
    <xf numFmtId="0" fontId="7" fillId="0" borderId="28"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1" xfId="0" applyFont="1" applyFill="1"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center" wrapText="1"/>
    </xf>
    <xf numFmtId="0" fontId="6" fillId="2" borderId="0" xfId="0" applyFont="1" applyFill="1" applyAlignment="1">
      <alignment horizontal="center" vertical="center"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5"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0" fillId="7" borderId="14" xfId="0" applyFill="1" applyBorder="1" applyAlignment="1">
      <alignment horizontal="center" vertical="center" textRotation="90"/>
    </xf>
    <xf numFmtId="0" fontId="0" fillId="7" borderId="5" xfId="0" applyFill="1" applyBorder="1" applyAlignment="1">
      <alignment horizontal="center" vertical="center" textRotation="90"/>
    </xf>
    <xf numFmtId="0" fontId="0" fillId="7" borderId="12" xfId="0" applyFill="1" applyBorder="1" applyAlignment="1">
      <alignment horizontal="center" vertical="center" textRotation="90"/>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5" fillId="2" borderId="0" xfId="0" applyFont="1" applyFill="1" applyAlignment="1">
      <alignment horizontal="center"/>
    </xf>
    <xf numFmtId="0" fontId="0" fillId="0" borderId="21" xfId="0" applyBorder="1" applyAlignment="1">
      <alignment horizontal="center"/>
    </xf>
    <xf numFmtId="0" fontId="0" fillId="8" borderId="14" xfId="0" applyFont="1" applyFill="1" applyBorder="1" applyAlignment="1">
      <alignment horizontal="center" vertical="center" textRotation="90"/>
    </xf>
    <xf numFmtId="0" fontId="0" fillId="8" borderId="5" xfId="0" applyFont="1" applyFill="1" applyBorder="1" applyAlignment="1">
      <alignment horizontal="center" vertical="center" textRotation="90"/>
    </xf>
    <xf numFmtId="0" fontId="0" fillId="8" borderId="12" xfId="0" applyFont="1" applyFill="1" applyBorder="1" applyAlignment="1">
      <alignment horizontal="center" vertical="center" textRotation="90"/>
    </xf>
    <xf numFmtId="0" fontId="0" fillId="0" borderId="0" xfId="0" applyBorder="1" applyAlignment="1">
      <alignment horizontal="center"/>
    </xf>
    <xf numFmtId="0" fontId="20" fillId="0" borderId="36" xfId="0" applyFont="1" applyBorder="1" applyAlignment="1" applyProtection="1">
      <alignment horizontal="left" wrapText="1"/>
      <protection hidden="1"/>
    </xf>
    <xf numFmtId="0" fontId="20" fillId="0" borderId="28" xfId="0" applyFont="1" applyBorder="1" applyAlignment="1" applyProtection="1">
      <alignment horizontal="left" wrapText="1"/>
      <protection hidden="1"/>
    </xf>
    <xf numFmtId="0" fontId="20" fillId="0" borderId="29" xfId="0" applyFont="1" applyBorder="1" applyAlignment="1" applyProtection="1">
      <alignment horizontal="left" wrapText="1"/>
      <protection hidden="1"/>
    </xf>
    <xf numFmtId="0" fontId="20" fillId="0" borderId="30" xfId="0" applyFont="1" applyBorder="1" applyAlignment="1" applyProtection="1">
      <alignment horizontal="left" wrapText="1"/>
      <protection hidden="1"/>
    </xf>
    <xf numFmtId="0" fontId="20" fillId="0" borderId="0" xfId="0" applyFont="1" applyBorder="1" applyAlignment="1" applyProtection="1">
      <alignment horizontal="left" wrapText="1"/>
      <protection hidden="1"/>
    </xf>
    <xf numFmtId="0" fontId="20" fillId="0" borderId="18" xfId="0" applyFont="1" applyBorder="1" applyAlignment="1" applyProtection="1">
      <alignment horizontal="left" wrapText="1"/>
      <protection hidden="1"/>
    </xf>
    <xf numFmtId="0" fontId="20" fillId="0" borderId="31" xfId="0" applyFont="1" applyBorder="1" applyAlignment="1" applyProtection="1">
      <alignment horizontal="left" wrapText="1"/>
      <protection hidden="1"/>
    </xf>
    <xf numFmtId="0" fontId="20" fillId="0" borderId="9" xfId="0" applyFont="1" applyBorder="1" applyAlignment="1" applyProtection="1">
      <alignment horizontal="left" wrapText="1"/>
      <protection hidden="1"/>
    </xf>
    <xf numFmtId="0" fontId="20" fillId="0" borderId="32" xfId="0" applyFon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5" fillId="2" borderId="0" xfId="0" applyFont="1" applyFill="1" applyAlignment="1" applyProtection="1">
      <alignment horizontal="center" wrapText="1"/>
      <protection hidden="1"/>
    </xf>
    <xf numFmtId="0" fontId="6" fillId="2" borderId="0" xfId="0" applyFont="1" applyFill="1" applyAlignment="1" applyProtection="1">
      <alignment horizontal="center" vertical="center"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5" xfId="0" applyFont="1" applyBorder="1" applyAlignment="1" applyProtection="1">
      <alignment horizontal="left" vertical="top" wrapText="1"/>
      <protection hidden="1"/>
    </xf>
    <xf numFmtId="0" fontId="7" fillId="0" borderId="28" xfId="0" applyFont="1" applyFill="1" applyBorder="1" applyAlignment="1" applyProtection="1">
      <alignment horizontal="left" vertical="top" wrapText="1"/>
      <protection hidden="1"/>
    </xf>
    <xf numFmtId="0" fontId="7" fillId="0" borderId="37" xfId="0" applyFont="1" applyFill="1" applyBorder="1" applyAlignment="1" applyProtection="1">
      <alignment horizontal="left" vertical="top" wrapText="1"/>
      <protection hidden="1"/>
    </xf>
    <xf numFmtId="0" fontId="7" fillId="0" borderId="0" xfId="0" applyFont="1" applyFill="1" applyBorder="1" applyAlignment="1" applyProtection="1">
      <alignment horizontal="left" vertical="top" wrapText="1"/>
      <protection hidden="1"/>
    </xf>
    <xf numFmtId="0" fontId="7" fillId="0" borderId="11" xfId="0" applyFont="1" applyFill="1" applyBorder="1" applyAlignment="1" applyProtection="1">
      <alignment horizontal="left" vertical="top" wrapText="1"/>
      <protection hidden="1"/>
    </xf>
    <xf numFmtId="0" fontId="9" fillId="0" borderId="14"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10" fillId="0" borderId="15" xfId="0" applyFont="1" applyBorder="1" applyAlignment="1" applyProtection="1">
      <alignment horizontal="center" vertical="top" wrapText="1"/>
      <protection hidden="1"/>
    </xf>
    <xf numFmtId="0" fontId="10" fillId="0" borderId="16" xfId="0" applyFont="1" applyBorder="1" applyAlignment="1" applyProtection="1">
      <alignment horizontal="center" vertical="top" wrapText="1"/>
      <protection hidden="1"/>
    </xf>
    <xf numFmtId="0" fontId="10" fillId="0" borderId="17" xfId="0" applyFont="1" applyBorder="1" applyAlignment="1" applyProtection="1">
      <alignment horizontal="center" vertical="top" wrapText="1"/>
      <protection hidden="1"/>
    </xf>
  </cellXfs>
  <cellStyles count="2">
    <cellStyle name="Normal" xfId="0" builtinId="0"/>
    <cellStyle name="Percent" xfId="1" builtinId="5"/>
  </cellStyles>
  <dxfs count="2">
    <dxf>
      <fill>
        <patternFill>
          <bgColor rgb="FF990000"/>
        </patternFill>
      </fill>
    </dxf>
    <dxf>
      <fill>
        <patternFill>
          <bgColor rgb="FF990000"/>
        </patternFill>
      </fill>
    </dxf>
  </dxfs>
  <tableStyles count="0" defaultTableStyle="TableStyleMedium2" defaultPivotStyle="PivotStyleLight16"/>
  <colors>
    <mruColors>
      <color rgb="FF990000"/>
      <color rgb="FF0099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r>
              <a:rPr lang="en-US" sz="1100" b="1">
                <a:solidFill>
                  <a:schemeClr val="tx1"/>
                </a:solidFill>
              </a:rPr>
              <a:t>Implied 3M</a:t>
            </a:r>
            <a:r>
              <a:rPr lang="en-US" sz="1100" b="1" baseline="0">
                <a:solidFill>
                  <a:schemeClr val="tx1"/>
                </a:solidFill>
              </a:rPr>
              <a:t> CDOR rate movement and probability by BAX contract expiry</a:t>
            </a:r>
            <a:endParaRPr lang="en-US" sz="1100" b="1">
              <a:solidFill>
                <a:schemeClr val="tx1"/>
              </a:solidFill>
            </a:endParaRPr>
          </a:p>
        </c:rich>
      </c:tx>
      <c:layout>
        <c:manualLayout>
          <c:xMode val="edge"/>
          <c:yMode val="edge"/>
          <c:x val="0.20539392311734991"/>
          <c:y val="1.969751941153685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5861296965225709E-2"/>
          <c:y val="0.1113714097822734"/>
          <c:w val="0.83578909534643242"/>
          <c:h val="0.83069697596295633"/>
        </c:manualLayout>
      </c:layout>
      <c:barChart>
        <c:barDir val="col"/>
        <c:grouping val="clustered"/>
        <c:varyColors val="0"/>
        <c:ser>
          <c:idx val="1"/>
          <c:order val="1"/>
          <c:spPr>
            <a:solidFill>
              <a:srgbClr val="0070C0"/>
            </a:solidFill>
            <a:ln w="57150">
              <a:solidFill>
                <a:schemeClr val="accent1">
                  <a:lumMod val="75000"/>
                </a:schemeClr>
              </a:solidFill>
            </a:ln>
            <a:effectLst/>
          </c:spPr>
          <c:invertIfNegative val="0"/>
          <c:val>
            <c:numRef>
              <c:f>Website!$L$8:$L$19</c:f>
              <c:numCache>
                <c:formatCode>General</c:formatCode>
                <c:ptCount val="12"/>
                <c:pt idx="0">
                  <c:v>25</c:v>
                </c:pt>
                <c:pt idx="1">
                  <c:v>50</c:v>
                </c:pt>
                <c:pt idx="2">
                  <c:v>50</c:v>
                </c:pt>
                <c:pt idx="3">
                  <c:v>75</c:v>
                </c:pt>
                <c:pt idx="4">
                  <c:v>75</c:v>
                </c:pt>
                <c:pt idx="5">
                  <c:v>75</c:v>
                </c:pt>
                <c:pt idx="6">
                  <c:v>75</c:v>
                </c:pt>
                <c:pt idx="7">
                  <c:v>75</c:v>
                </c:pt>
                <c:pt idx="8">
                  <c:v>75</c:v>
                </c:pt>
                <c:pt idx="9">
                  <c:v>75</c:v>
                </c:pt>
                <c:pt idx="10">
                  <c:v>75</c:v>
                </c:pt>
                <c:pt idx="11">
                  <c:v>75</c:v>
                </c:pt>
              </c:numCache>
            </c:numRef>
          </c:val>
        </c:ser>
        <c:dLbls>
          <c:showLegendKey val="0"/>
          <c:showVal val="0"/>
          <c:showCatName val="0"/>
          <c:showSerName val="0"/>
          <c:showPercent val="0"/>
          <c:showBubbleSize val="0"/>
        </c:dLbls>
        <c:gapWidth val="219"/>
        <c:axId val="323717848"/>
        <c:axId val="323715496"/>
      </c:barChart>
      <c:lineChart>
        <c:grouping val="standard"/>
        <c:varyColors val="0"/>
        <c:ser>
          <c:idx val="0"/>
          <c:order val="0"/>
          <c:spPr>
            <a:ln w="28575" cap="rnd">
              <a:solidFill>
                <a:srgbClr val="8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Website!$J$8:$J$19</c:f>
              <c:numCache>
                <c:formatCode>mmm\-yy</c:formatCode>
                <c:ptCount val="12"/>
                <c:pt idx="0">
                  <c:v>43451</c:v>
                </c:pt>
                <c:pt idx="1">
                  <c:v>43542</c:v>
                </c:pt>
                <c:pt idx="2">
                  <c:v>43633</c:v>
                </c:pt>
                <c:pt idx="3">
                  <c:v>43724</c:v>
                </c:pt>
                <c:pt idx="4">
                  <c:v>43815</c:v>
                </c:pt>
                <c:pt idx="5">
                  <c:v>43906</c:v>
                </c:pt>
                <c:pt idx="6">
                  <c:v>43997</c:v>
                </c:pt>
                <c:pt idx="7">
                  <c:v>44088</c:v>
                </c:pt>
                <c:pt idx="8">
                  <c:v>44179</c:v>
                </c:pt>
                <c:pt idx="9">
                  <c:v>44270</c:v>
                </c:pt>
                <c:pt idx="10">
                  <c:v>44361</c:v>
                </c:pt>
                <c:pt idx="11">
                  <c:v>44453</c:v>
                </c:pt>
              </c:numCache>
            </c:numRef>
          </c:cat>
          <c:val>
            <c:numRef>
              <c:f>Website!$K$8:$K$19</c:f>
              <c:numCache>
                <c:formatCode>0%</c:formatCode>
                <c:ptCount val="12"/>
                <c:pt idx="0">
                  <c:v>0.47999999999999332</c:v>
                </c:pt>
                <c:pt idx="1">
                  <c:v>0.32000000000002515</c:v>
                </c:pt>
                <c:pt idx="2">
                  <c:v>0.90000000000000924</c:v>
                </c:pt>
                <c:pt idx="3">
                  <c:v>0.32000000000002515</c:v>
                </c:pt>
                <c:pt idx="4">
                  <c:v>0.61999999999997968</c:v>
                </c:pt>
                <c:pt idx="5">
                  <c:v>0.76000000000002288</c:v>
                </c:pt>
                <c:pt idx="6">
                  <c:v>0.82000000000002515</c:v>
                </c:pt>
                <c:pt idx="7">
                  <c:v>0.84000000000000696</c:v>
                </c:pt>
                <c:pt idx="8">
                  <c:v>0.88000000000002743</c:v>
                </c:pt>
                <c:pt idx="9">
                  <c:v>0.88000000000002743</c:v>
                </c:pt>
                <c:pt idx="10">
                  <c:v>0.88000000000002743</c:v>
                </c:pt>
                <c:pt idx="11">
                  <c:v>0.91999999999999105</c:v>
                </c:pt>
              </c:numCache>
            </c:numRef>
          </c:val>
          <c:smooth val="0"/>
        </c:ser>
        <c:dLbls>
          <c:showLegendKey val="0"/>
          <c:showVal val="0"/>
          <c:showCatName val="0"/>
          <c:showSerName val="0"/>
          <c:showPercent val="0"/>
          <c:showBubbleSize val="0"/>
        </c:dLbls>
        <c:marker val="1"/>
        <c:smooth val="0"/>
        <c:axId val="323717064"/>
        <c:axId val="323716280"/>
      </c:lineChart>
      <c:valAx>
        <c:axId val="323716280"/>
        <c:scaling>
          <c:orientation val="minMax"/>
        </c:scaling>
        <c:delete val="0"/>
        <c:axPos val="r"/>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n-US" sz="1050" b="1">
                    <a:solidFill>
                      <a:schemeClr val="tx1"/>
                    </a:solidFill>
                  </a:rPr>
                  <a:t>Implied Probability </a:t>
                </a:r>
              </a:p>
            </c:rich>
          </c:tx>
          <c:layout>
            <c:manualLayout>
              <c:xMode val="edge"/>
              <c:yMode val="edge"/>
              <c:x val="0.96474906042325559"/>
              <c:y val="0.29089239914175152"/>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3717064"/>
        <c:crosses val="max"/>
        <c:crossBetween val="between"/>
      </c:valAx>
      <c:dateAx>
        <c:axId val="3237170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en-US"/>
          </a:p>
        </c:txPr>
        <c:crossAx val="323716280"/>
        <c:crosses val="autoZero"/>
        <c:auto val="1"/>
        <c:lblOffset val="100"/>
        <c:baseTimeUnit val="months"/>
        <c:majorUnit val="3"/>
        <c:majorTimeUnit val="months"/>
      </c:dateAx>
      <c:valAx>
        <c:axId val="323715496"/>
        <c:scaling>
          <c:orientation val="minMax"/>
          <c:max val="150"/>
          <c:min val="-50"/>
        </c:scaling>
        <c:delete val="0"/>
        <c:axPos val="l"/>
        <c:majorGridlines>
          <c:spPr>
            <a:ln w="9525" cap="flat" cmpd="sng" algn="ctr">
              <a:solidFill>
                <a:schemeClr val="bg2">
                  <a:lumMod val="75000"/>
                </a:schemeClr>
              </a:solidFill>
              <a:prstDash val="dash"/>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n-US" sz="1050" b="1">
                    <a:solidFill>
                      <a:schemeClr val="tx1"/>
                    </a:solidFill>
                  </a:rPr>
                  <a:t>Implied 3M CDOR rate movement (in bps)</a:t>
                </a:r>
              </a:p>
            </c:rich>
          </c:tx>
          <c:layout>
            <c:manualLayout>
              <c:xMode val="edge"/>
              <c:yMode val="edge"/>
              <c:x val="9.752492021318046E-3"/>
              <c:y val="0.132867278301998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3717848"/>
        <c:crosses val="autoZero"/>
        <c:crossBetween val="between"/>
        <c:majorUnit val="25"/>
      </c:valAx>
      <c:catAx>
        <c:axId val="323717848"/>
        <c:scaling>
          <c:orientation val="minMax"/>
        </c:scaling>
        <c:delete val="1"/>
        <c:axPos val="b"/>
        <c:majorTickMark val="out"/>
        <c:minorTickMark val="none"/>
        <c:tickLblPos val="nextTo"/>
        <c:crossAx val="323715496"/>
        <c:crosses val="autoZero"/>
        <c:auto val="1"/>
        <c:lblAlgn val="ctr"/>
        <c:lblOffset val="100"/>
        <c:tickLblSkip val="1"/>
        <c:tickMarkSkip val="1"/>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r>
              <a:rPr lang="en-US" sz="1100" b="1" i="0" u="none" strike="noStrike" baseline="0">
                <a:effectLst/>
              </a:rPr>
              <a:t>Taux CDOR à trois mois: </a:t>
            </a:r>
            <a:r>
              <a:rPr lang="en-US" sz="1100" b="1">
                <a:solidFill>
                  <a:schemeClr val="tx1"/>
                </a:solidFill>
              </a:rPr>
              <a:t>Variations </a:t>
            </a:r>
            <a:r>
              <a:rPr lang="en-US" sz="1100" b="1" baseline="0">
                <a:solidFill>
                  <a:schemeClr val="tx1"/>
                </a:solidFill>
              </a:rPr>
              <a:t>et probabilités implicites par expiration de contrat BAX</a:t>
            </a:r>
            <a:endParaRPr lang="en-US" sz="1100" b="1">
              <a:solidFill>
                <a:schemeClr val="tx1"/>
              </a:solidFill>
            </a:endParaRPr>
          </a:p>
        </c:rich>
      </c:tx>
      <c:layout>
        <c:manualLayout>
          <c:xMode val="edge"/>
          <c:yMode val="edge"/>
          <c:x val="0.17075056764747143"/>
          <c:y val="2.2789437024849805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5861296965225709E-2"/>
          <c:y val="0.1113714097822734"/>
          <c:w val="0.83578909534643242"/>
          <c:h val="0.83069697596295633"/>
        </c:manualLayout>
      </c:layout>
      <c:barChart>
        <c:barDir val="col"/>
        <c:grouping val="clustered"/>
        <c:varyColors val="0"/>
        <c:ser>
          <c:idx val="1"/>
          <c:order val="1"/>
          <c:spPr>
            <a:solidFill>
              <a:srgbClr val="0070C0"/>
            </a:solidFill>
            <a:ln w="57150">
              <a:solidFill>
                <a:schemeClr val="accent1">
                  <a:lumMod val="75000"/>
                </a:schemeClr>
              </a:solidFill>
            </a:ln>
            <a:effectLst/>
          </c:spPr>
          <c:invertIfNegative val="0"/>
          <c:val>
            <c:numRef>
              <c:f>'Site internet'!$L$8:$L$19</c:f>
              <c:numCache>
                <c:formatCode>General</c:formatCode>
                <c:ptCount val="12"/>
                <c:pt idx="0">
                  <c:v>25</c:v>
                </c:pt>
                <c:pt idx="1">
                  <c:v>50</c:v>
                </c:pt>
                <c:pt idx="2">
                  <c:v>50</c:v>
                </c:pt>
                <c:pt idx="3">
                  <c:v>75</c:v>
                </c:pt>
                <c:pt idx="4">
                  <c:v>75</c:v>
                </c:pt>
                <c:pt idx="5">
                  <c:v>75</c:v>
                </c:pt>
                <c:pt idx="6">
                  <c:v>75</c:v>
                </c:pt>
                <c:pt idx="7">
                  <c:v>75</c:v>
                </c:pt>
                <c:pt idx="8">
                  <c:v>75</c:v>
                </c:pt>
                <c:pt idx="9">
                  <c:v>75</c:v>
                </c:pt>
                <c:pt idx="10">
                  <c:v>75</c:v>
                </c:pt>
                <c:pt idx="11">
                  <c:v>75</c:v>
                </c:pt>
              </c:numCache>
            </c:numRef>
          </c:val>
        </c:ser>
        <c:dLbls>
          <c:showLegendKey val="0"/>
          <c:showVal val="0"/>
          <c:showCatName val="0"/>
          <c:showSerName val="0"/>
          <c:showPercent val="0"/>
          <c:showBubbleSize val="0"/>
        </c:dLbls>
        <c:gapWidth val="219"/>
        <c:axId val="132146880"/>
        <c:axId val="132142960"/>
      </c:barChart>
      <c:lineChart>
        <c:grouping val="standard"/>
        <c:varyColors val="0"/>
        <c:ser>
          <c:idx val="0"/>
          <c:order val="0"/>
          <c:spPr>
            <a:ln w="28575" cap="rnd">
              <a:solidFill>
                <a:srgbClr val="8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'Site internet'!$J$8:$J$19</c:f>
              <c:numCache>
                <c:formatCode>mmm\-yy</c:formatCode>
                <c:ptCount val="12"/>
                <c:pt idx="0">
                  <c:v>43451</c:v>
                </c:pt>
                <c:pt idx="1">
                  <c:v>43542</c:v>
                </c:pt>
                <c:pt idx="2">
                  <c:v>43633</c:v>
                </c:pt>
                <c:pt idx="3">
                  <c:v>43724</c:v>
                </c:pt>
                <c:pt idx="4">
                  <c:v>43815</c:v>
                </c:pt>
                <c:pt idx="5">
                  <c:v>43906</c:v>
                </c:pt>
                <c:pt idx="6">
                  <c:v>43997</c:v>
                </c:pt>
                <c:pt idx="7">
                  <c:v>44088</c:v>
                </c:pt>
                <c:pt idx="8">
                  <c:v>44179</c:v>
                </c:pt>
                <c:pt idx="9">
                  <c:v>44270</c:v>
                </c:pt>
                <c:pt idx="10">
                  <c:v>44361</c:v>
                </c:pt>
                <c:pt idx="11">
                  <c:v>44453</c:v>
                </c:pt>
              </c:numCache>
            </c:numRef>
          </c:cat>
          <c:val>
            <c:numRef>
              <c:f>'Site internet'!$K$8:$K$19</c:f>
              <c:numCache>
                <c:formatCode>0%</c:formatCode>
                <c:ptCount val="12"/>
                <c:pt idx="0">
                  <c:v>0.47999999999999332</c:v>
                </c:pt>
                <c:pt idx="1">
                  <c:v>0.32000000000002515</c:v>
                </c:pt>
                <c:pt idx="2">
                  <c:v>0.90000000000000924</c:v>
                </c:pt>
                <c:pt idx="3">
                  <c:v>0.32000000000002515</c:v>
                </c:pt>
                <c:pt idx="4">
                  <c:v>0.61999999999997968</c:v>
                </c:pt>
                <c:pt idx="5">
                  <c:v>0.76000000000002288</c:v>
                </c:pt>
                <c:pt idx="6">
                  <c:v>0.82000000000002515</c:v>
                </c:pt>
                <c:pt idx="7">
                  <c:v>0.84000000000000696</c:v>
                </c:pt>
                <c:pt idx="8">
                  <c:v>0.88000000000002743</c:v>
                </c:pt>
                <c:pt idx="9">
                  <c:v>0.88000000000002743</c:v>
                </c:pt>
                <c:pt idx="10">
                  <c:v>0.88000000000002743</c:v>
                </c:pt>
                <c:pt idx="11">
                  <c:v>0.91999999999999105</c:v>
                </c:pt>
              </c:numCache>
            </c:numRef>
          </c:val>
          <c:smooth val="0"/>
        </c:ser>
        <c:dLbls>
          <c:showLegendKey val="0"/>
          <c:showVal val="0"/>
          <c:showCatName val="0"/>
          <c:showSerName val="0"/>
          <c:showPercent val="0"/>
          <c:showBubbleSize val="0"/>
        </c:dLbls>
        <c:marker val="1"/>
        <c:smooth val="0"/>
        <c:axId val="132144136"/>
        <c:axId val="132142176"/>
      </c:lineChart>
      <c:valAx>
        <c:axId val="132142176"/>
        <c:scaling>
          <c:orientation val="minMax"/>
        </c:scaling>
        <c:delete val="0"/>
        <c:axPos val="r"/>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n-US" sz="1050" b="1">
                    <a:solidFill>
                      <a:schemeClr val="tx1"/>
                    </a:solidFill>
                  </a:rPr>
                  <a:t>Probabilités implicites</a:t>
                </a:r>
              </a:p>
            </c:rich>
          </c:tx>
          <c:layout>
            <c:manualLayout>
              <c:xMode val="edge"/>
              <c:yMode val="edge"/>
              <c:x val="0.96474906042325559"/>
              <c:y val="0.29089239914175152"/>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44136"/>
        <c:crosses val="max"/>
        <c:crossBetween val="between"/>
      </c:valAx>
      <c:dateAx>
        <c:axId val="13214413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en-US"/>
          </a:p>
        </c:txPr>
        <c:crossAx val="132142176"/>
        <c:crosses val="autoZero"/>
        <c:auto val="1"/>
        <c:lblOffset val="100"/>
        <c:baseTimeUnit val="months"/>
        <c:majorUnit val="3"/>
        <c:majorTimeUnit val="months"/>
      </c:dateAx>
      <c:valAx>
        <c:axId val="132142960"/>
        <c:scaling>
          <c:orientation val="minMax"/>
          <c:max val="150"/>
          <c:min val="-50"/>
        </c:scaling>
        <c:delete val="0"/>
        <c:axPos val="l"/>
        <c:majorGridlines>
          <c:spPr>
            <a:ln w="9525" cap="flat" cmpd="sng" algn="ctr">
              <a:solidFill>
                <a:schemeClr val="bg2">
                  <a:lumMod val="75000"/>
                </a:schemeClr>
              </a:solidFill>
              <a:prstDash val="dash"/>
              <a:round/>
            </a:ln>
            <a:effectLst/>
          </c:spPr>
        </c:majorGridlines>
        <c:title>
          <c:tx>
            <c:rich>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r>
                  <a:rPr lang="en-US" sz="1050" b="1">
                    <a:solidFill>
                      <a:schemeClr val="tx1"/>
                    </a:solidFill>
                  </a:rPr>
                  <a:t>Variations implicites du taux CDOR à trois mois (en bps)</a:t>
                </a:r>
              </a:p>
            </c:rich>
          </c:tx>
          <c:layout>
            <c:manualLayout>
              <c:xMode val="edge"/>
              <c:yMode val="edge"/>
              <c:x val="9.752492021318046E-3"/>
              <c:y val="0.132867278301998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46880"/>
        <c:crosses val="autoZero"/>
        <c:crossBetween val="between"/>
        <c:majorUnit val="25"/>
      </c:valAx>
      <c:catAx>
        <c:axId val="132146880"/>
        <c:scaling>
          <c:orientation val="minMax"/>
        </c:scaling>
        <c:delete val="1"/>
        <c:axPos val="b"/>
        <c:majorTickMark val="out"/>
        <c:minorTickMark val="none"/>
        <c:tickLblPos val="nextTo"/>
        <c:crossAx val="132142960"/>
        <c:crosses val="autoZero"/>
        <c:auto val="1"/>
        <c:lblAlgn val="ctr"/>
        <c:lblOffset val="100"/>
        <c:tickLblSkip val="1"/>
        <c:tickMarkSkip val="1"/>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34181</xdr:colOff>
      <xdr:row>3</xdr:row>
      <xdr:rowOff>26893</xdr:rowOff>
    </xdr:from>
    <xdr:to>
      <xdr:col>18</xdr:col>
      <xdr:colOff>607921</xdr:colOff>
      <xdr:row>20</xdr:row>
      <xdr:rowOff>143435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552450</xdr:colOff>
      <xdr:row>0</xdr:row>
      <xdr:rowOff>0</xdr:rowOff>
    </xdr:from>
    <xdr:to>
      <xdr:col>19</xdr:col>
      <xdr:colOff>9526</xdr:colOff>
      <xdr:row>3</xdr:row>
      <xdr:rowOff>10886</xdr:rowOff>
    </xdr:to>
    <xdr:pic>
      <xdr:nvPicPr>
        <xdr:cNvPr id="3" name="Picture 2"/>
        <xdr:cNvPicPr>
          <a:picLocks noChangeAspect="1"/>
        </xdr:cNvPicPr>
      </xdr:nvPicPr>
      <xdr:blipFill>
        <a:blip xmlns:r="http://schemas.openxmlformats.org/officeDocument/2006/relationships" r:embed="rId2"/>
        <a:stretch>
          <a:fillRect/>
        </a:stretch>
      </xdr:blipFill>
      <xdr:spPr>
        <a:xfrm>
          <a:off x="14630400" y="0"/>
          <a:ext cx="2047876" cy="8776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43706</xdr:colOff>
      <xdr:row>3</xdr:row>
      <xdr:rowOff>36418</xdr:rowOff>
    </xdr:from>
    <xdr:to>
      <xdr:col>18</xdr:col>
      <xdr:colOff>617446</xdr:colOff>
      <xdr:row>20</xdr:row>
      <xdr:rowOff>152960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536943</xdr:colOff>
      <xdr:row>0</xdr:row>
      <xdr:rowOff>9525</xdr:rowOff>
    </xdr:from>
    <xdr:to>
      <xdr:col>19</xdr:col>
      <xdr:colOff>9525</xdr:colOff>
      <xdr:row>3</xdr:row>
      <xdr:rowOff>1</xdr:rowOff>
    </xdr:to>
    <xdr:pic>
      <xdr:nvPicPr>
        <xdr:cNvPr id="3" name="Picture 2"/>
        <xdr:cNvPicPr>
          <a:picLocks noChangeAspect="1"/>
        </xdr:cNvPicPr>
      </xdr:nvPicPr>
      <xdr:blipFill>
        <a:blip xmlns:r="http://schemas.openxmlformats.org/officeDocument/2006/relationships" r:embed="rId2"/>
        <a:stretch>
          <a:fillRect/>
        </a:stretch>
      </xdr:blipFill>
      <xdr:spPr>
        <a:xfrm>
          <a:off x="14891118" y="9525"/>
          <a:ext cx="2063382" cy="857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abSelected="1" zoomScaleNormal="100" workbookViewId="0">
      <selection activeCell="B4" sqref="B4"/>
    </sheetView>
  </sheetViews>
  <sheetFormatPr defaultColWidth="11.42578125" defaultRowHeight="15" x14ac:dyDescent="0.25"/>
  <cols>
    <col min="1" max="1" width="20.85546875" customWidth="1"/>
    <col min="2" max="2" width="16.5703125" customWidth="1"/>
    <col min="3" max="3" width="14.85546875" customWidth="1"/>
    <col min="4" max="4" width="17" customWidth="1"/>
    <col min="5" max="5" width="18" customWidth="1"/>
    <col min="6" max="6" width="27.5703125" customWidth="1"/>
    <col min="7" max="7" width="18.5703125" customWidth="1"/>
    <col min="8" max="19" width="9.7109375" customWidth="1"/>
    <col min="20" max="20" width="8.5703125" customWidth="1"/>
  </cols>
  <sheetData>
    <row r="1" spans="1:19" s="2" customFormat="1" ht="24.75" customHeight="1" x14ac:dyDescent="0.25">
      <c r="A1" s="168" t="s">
        <v>52</v>
      </c>
      <c r="B1" s="168"/>
      <c r="C1" s="168"/>
      <c r="D1" s="168"/>
      <c r="E1" s="168"/>
      <c r="F1" s="168"/>
      <c r="G1" s="168"/>
      <c r="H1" s="168"/>
      <c r="I1" s="168"/>
      <c r="J1" s="168"/>
      <c r="K1" s="168"/>
      <c r="L1" s="168"/>
      <c r="M1" s="1"/>
      <c r="N1" s="1"/>
      <c r="O1" s="1"/>
      <c r="P1" s="1"/>
      <c r="Q1" s="1"/>
      <c r="R1" s="1"/>
      <c r="S1" s="1"/>
    </row>
    <row r="2" spans="1:19" s="2" customFormat="1" ht="27" customHeight="1" x14ac:dyDescent="0.25">
      <c r="A2" s="169" t="s">
        <v>51</v>
      </c>
      <c r="B2" s="169"/>
      <c r="C2" s="169"/>
      <c r="D2" s="169"/>
      <c r="E2" s="169"/>
      <c r="F2" s="169"/>
      <c r="G2" s="169"/>
      <c r="H2" s="169"/>
      <c r="I2" s="169"/>
      <c r="J2" s="169"/>
      <c r="K2" s="169"/>
      <c r="L2" s="169"/>
      <c r="M2" s="3"/>
      <c r="N2" s="3"/>
      <c r="O2" s="3"/>
      <c r="P2" s="3"/>
      <c r="Q2" s="3"/>
      <c r="R2" s="3"/>
      <c r="S2" s="3"/>
    </row>
    <row r="3" spans="1:19" s="2" customFormat="1" ht="16.5" thickBot="1" x14ac:dyDescent="0.3">
      <c r="A3" s="170" t="s">
        <v>0</v>
      </c>
      <c r="B3" s="170"/>
      <c r="C3" s="170"/>
      <c r="D3" s="170"/>
      <c r="E3" s="170"/>
      <c r="F3" s="170"/>
      <c r="G3" s="170"/>
      <c r="H3" s="170"/>
      <c r="I3" s="170"/>
      <c r="J3" s="170"/>
      <c r="K3" s="170"/>
      <c r="L3" s="170"/>
      <c r="M3" s="4"/>
      <c r="N3" s="4"/>
      <c r="O3" s="4"/>
      <c r="P3" s="4"/>
      <c r="Q3" s="4"/>
      <c r="R3" s="4"/>
      <c r="S3" s="4"/>
    </row>
    <row r="4" spans="1:19" ht="17.100000000000001" customHeight="1" x14ac:dyDescent="0.25">
      <c r="A4" s="5" t="s">
        <v>1</v>
      </c>
      <c r="B4" s="148">
        <v>2.21</v>
      </c>
    </row>
    <row r="5" spans="1:19" ht="17.100000000000001" customHeight="1" thickBot="1" x14ac:dyDescent="0.3">
      <c r="A5" s="6" t="s">
        <v>2</v>
      </c>
      <c r="B5" s="149">
        <v>0.35</v>
      </c>
      <c r="D5" s="65"/>
      <c r="E5" s="65"/>
      <c r="F5" s="67"/>
      <c r="G5" s="66"/>
      <c r="H5" s="7"/>
      <c r="I5" s="8"/>
      <c r="J5" s="8"/>
    </row>
    <row r="6" spans="1:19" ht="15.75" thickBot="1" x14ac:dyDescent="0.3">
      <c r="A6" s="9"/>
      <c r="B6" s="9"/>
      <c r="D6" s="65"/>
      <c r="E6" s="65"/>
      <c r="H6" s="7"/>
      <c r="I6" s="8"/>
      <c r="J6" s="8"/>
    </row>
    <row r="7" spans="1:19" ht="43.15" customHeight="1" x14ac:dyDescent="0.25">
      <c r="A7" s="10" t="s">
        <v>117</v>
      </c>
      <c r="B7" s="10" t="s">
        <v>3</v>
      </c>
      <c r="C7" s="11" t="s">
        <v>4</v>
      </c>
      <c r="D7" s="12" t="s">
        <v>5</v>
      </c>
      <c r="E7" s="13" t="s">
        <v>6</v>
      </c>
      <c r="F7" s="14" t="s">
        <v>7</v>
      </c>
      <c r="G7" s="15" t="s">
        <v>8</v>
      </c>
      <c r="H7" s="16"/>
      <c r="I7" s="8"/>
      <c r="J7" s="8"/>
    </row>
    <row r="8" spans="1:19" ht="17.100000000000001" customHeight="1" x14ac:dyDescent="0.25">
      <c r="A8" s="151" t="s">
        <v>104</v>
      </c>
      <c r="B8" s="151">
        <v>43451</v>
      </c>
      <c r="C8" s="152">
        <v>97.67</v>
      </c>
      <c r="D8" s="61">
        <f>100-C8</f>
        <v>2.3299999999999983</v>
      </c>
      <c r="E8" s="150">
        <f>B5</f>
        <v>0.35</v>
      </c>
      <c r="F8" s="62" t="str">
        <f>IF(((D8-$B$4)-(E8-$B$5))&gt;0,"+"&amp;(_xlfn.FLOOR.MATH(((D8-$B$4)-(E8-$B$5))-0.0001,0.25,0)+0.25)*100&amp;" bps",(_xlfn.FLOOR.MATH(((D8-$B$4)-(E8-$B$5)),0.25,0))*100&amp;" bps")</f>
        <v>+25 bps</v>
      </c>
      <c r="G8" s="63">
        <f>ABS(((D8-(E8-$B$5))-($B$4+IF(((D8-$B$4)-(E8-$B$5))&gt;0,(_xlfn.FLOOR.MATH(((((D8-$B$4)-(E8-$B$5))))-0.0001,0.25,0)),(_xlfn.FLOOR.MATH(((((D8-$B$4)-(E8-$B$5)))),0.25,0)+0.25))))/0.25)</f>
        <v>0.47999999999999332</v>
      </c>
      <c r="J8" s="17">
        <f>B8</f>
        <v>43451</v>
      </c>
      <c r="K8" s="18">
        <f t="shared" ref="K8:K19" si="0">G8</f>
        <v>0.47999999999999332</v>
      </c>
      <c r="L8" s="19">
        <f>IF(D8-$B$4&gt;0,(_xlfn.FLOOR.MATH(((D8-$B$4)-(E8-$B$5))-0.0001,0.25,0)+0.25)*100,(_xlfn.FLOOR.MATH(((D8-$B$4)-(E8-$B$5)),0.25,0))*100)</f>
        <v>25</v>
      </c>
    </row>
    <row r="9" spans="1:19" ht="17.100000000000001" customHeight="1" x14ac:dyDescent="0.25">
      <c r="A9" s="151" t="s">
        <v>105</v>
      </c>
      <c r="B9" s="151">
        <v>43542</v>
      </c>
      <c r="C9" s="152">
        <v>97.46</v>
      </c>
      <c r="D9" s="61">
        <f t="shared" ref="D9:D19" si="1">100-C9</f>
        <v>2.5400000000000063</v>
      </c>
      <c r="E9" s="150">
        <f>B5</f>
        <v>0.35</v>
      </c>
      <c r="F9" s="62" t="str">
        <f t="shared" ref="F9:F19" si="2">IF(((D9-$B$4)-(E9-$B$5))&gt;0,"+"&amp;(_xlfn.FLOOR.MATH(((D9-$B$4)-(E9-$B$5))-0.0001,0.25,0)+0.25)*100&amp;" bps",(_xlfn.FLOOR.MATH(((D9-$B$4)-(E9-$B$5)),0.25,0))*100&amp;" bps")</f>
        <v>+50 bps</v>
      </c>
      <c r="G9" s="63">
        <f t="shared" ref="G9:G19" si="3">ABS(((D9-(E9-$B$5))-($B$4+IF(((D9-$B$4)-(E9-$B$5))&gt;0,(_xlfn.FLOOR.MATH(((((D9-$B$4)-(E9-$B$5))))-0.0001,0.25,0)),(_xlfn.FLOOR.MATH(((((D9-$B$4)-(E9-$B$5)))),0.25,0)+0.25))))/0.25)</f>
        <v>0.32000000000002515</v>
      </c>
      <c r="J9" s="17">
        <f t="shared" ref="J9:J19" si="4">B9</f>
        <v>43542</v>
      </c>
      <c r="K9" s="18">
        <f t="shared" si="0"/>
        <v>0.32000000000002515</v>
      </c>
      <c r="L9" s="19">
        <f t="shared" ref="L9:L19" si="5">IF(D9-$B$4&gt;0,(_xlfn.FLOOR.MATH(((D9-$B$4)-(E9-$B$5))-0.0001,0.25,0)+0.25)*100,(_xlfn.FLOOR.MATH(((D9-$B$4)-(E9-$B$5)),0.25,0))*100)</f>
        <v>50</v>
      </c>
    </row>
    <row r="10" spans="1:19" ht="17.100000000000001" customHeight="1" x14ac:dyDescent="0.25">
      <c r="A10" s="151" t="s">
        <v>106</v>
      </c>
      <c r="B10" s="151">
        <v>43633</v>
      </c>
      <c r="C10" s="152">
        <v>97.314999999999998</v>
      </c>
      <c r="D10" s="61">
        <f t="shared" si="1"/>
        <v>2.6850000000000023</v>
      </c>
      <c r="E10" s="150">
        <f>B5</f>
        <v>0.35</v>
      </c>
      <c r="F10" s="62" t="str">
        <f t="shared" si="2"/>
        <v>+50 bps</v>
      </c>
      <c r="G10" s="63">
        <f t="shared" si="3"/>
        <v>0.90000000000000924</v>
      </c>
      <c r="J10" s="17">
        <f t="shared" si="4"/>
        <v>43633</v>
      </c>
      <c r="K10" s="18">
        <f t="shared" si="0"/>
        <v>0.90000000000000924</v>
      </c>
      <c r="L10" s="19">
        <f t="shared" si="5"/>
        <v>50</v>
      </c>
    </row>
    <row r="11" spans="1:19" ht="17.100000000000001" customHeight="1" x14ac:dyDescent="0.25">
      <c r="A11" s="151" t="s">
        <v>107</v>
      </c>
      <c r="B11" s="151">
        <v>43724</v>
      </c>
      <c r="C11" s="152">
        <v>97.21</v>
      </c>
      <c r="D11" s="61">
        <f t="shared" si="1"/>
        <v>2.7900000000000063</v>
      </c>
      <c r="E11" s="150">
        <f>B5</f>
        <v>0.35</v>
      </c>
      <c r="F11" s="62" t="str">
        <f t="shared" si="2"/>
        <v>+75 bps</v>
      </c>
      <c r="G11" s="63">
        <f t="shared" si="3"/>
        <v>0.32000000000002515</v>
      </c>
      <c r="J11" s="17">
        <f t="shared" si="4"/>
        <v>43724</v>
      </c>
      <c r="K11" s="18">
        <f t="shared" si="0"/>
        <v>0.32000000000002515</v>
      </c>
      <c r="L11" s="19">
        <f t="shared" si="5"/>
        <v>75</v>
      </c>
    </row>
    <row r="12" spans="1:19" ht="17.100000000000001" customHeight="1" x14ac:dyDescent="0.25">
      <c r="A12" s="151" t="s">
        <v>108</v>
      </c>
      <c r="B12" s="151">
        <v>43815</v>
      </c>
      <c r="C12" s="152">
        <v>97.135000000000005</v>
      </c>
      <c r="D12" s="61">
        <f t="shared" si="1"/>
        <v>2.8649999999999949</v>
      </c>
      <c r="E12" s="150">
        <f>B5</f>
        <v>0.35</v>
      </c>
      <c r="F12" s="62" t="str">
        <f t="shared" si="2"/>
        <v>+75 bps</v>
      </c>
      <c r="G12" s="63">
        <f t="shared" si="3"/>
        <v>0.61999999999997968</v>
      </c>
      <c r="J12" s="17">
        <f>B12</f>
        <v>43815</v>
      </c>
      <c r="K12" s="18">
        <f t="shared" si="0"/>
        <v>0.61999999999997968</v>
      </c>
      <c r="L12" s="19">
        <f t="shared" si="5"/>
        <v>75</v>
      </c>
    </row>
    <row r="13" spans="1:19" ht="17.100000000000001" customHeight="1" x14ac:dyDescent="0.25">
      <c r="A13" s="151" t="s">
        <v>109</v>
      </c>
      <c r="B13" s="151">
        <v>43906</v>
      </c>
      <c r="C13" s="152">
        <v>97.1</v>
      </c>
      <c r="D13" s="61">
        <f t="shared" si="1"/>
        <v>2.9000000000000057</v>
      </c>
      <c r="E13" s="150">
        <f>B5</f>
        <v>0.35</v>
      </c>
      <c r="F13" s="62" t="str">
        <f t="shared" si="2"/>
        <v>+75 bps</v>
      </c>
      <c r="G13" s="63">
        <f t="shared" si="3"/>
        <v>0.76000000000002288</v>
      </c>
      <c r="J13" s="17">
        <f t="shared" si="4"/>
        <v>43906</v>
      </c>
      <c r="K13" s="18">
        <f t="shared" si="0"/>
        <v>0.76000000000002288</v>
      </c>
      <c r="L13" s="19">
        <f t="shared" si="5"/>
        <v>75</v>
      </c>
    </row>
    <row r="14" spans="1:19" ht="17.100000000000001" customHeight="1" x14ac:dyDescent="0.25">
      <c r="A14" s="151" t="s">
        <v>110</v>
      </c>
      <c r="B14" s="151">
        <v>43997</v>
      </c>
      <c r="C14" s="152">
        <v>97.084999999999994</v>
      </c>
      <c r="D14" s="61">
        <f t="shared" si="1"/>
        <v>2.9150000000000063</v>
      </c>
      <c r="E14" s="150">
        <f>B5</f>
        <v>0.35</v>
      </c>
      <c r="F14" s="62" t="str">
        <f t="shared" si="2"/>
        <v>+75 bps</v>
      </c>
      <c r="G14" s="63">
        <f t="shared" si="3"/>
        <v>0.82000000000002515</v>
      </c>
      <c r="J14" s="17">
        <f t="shared" si="4"/>
        <v>43997</v>
      </c>
      <c r="K14" s="18">
        <f t="shared" si="0"/>
        <v>0.82000000000002515</v>
      </c>
      <c r="L14" s="19">
        <f t="shared" si="5"/>
        <v>75</v>
      </c>
    </row>
    <row r="15" spans="1:19" ht="17.100000000000001" customHeight="1" x14ac:dyDescent="0.25">
      <c r="A15" s="151" t="s">
        <v>111</v>
      </c>
      <c r="B15" s="151">
        <v>44088</v>
      </c>
      <c r="C15" s="152">
        <v>97.08</v>
      </c>
      <c r="D15" s="61">
        <f t="shared" si="1"/>
        <v>2.9200000000000017</v>
      </c>
      <c r="E15" s="150">
        <f>B5</f>
        <v>0.35</v>
      </c>
      <c r="F15" s="62" t="str">
        <f t="shared" si="2"/>
        <v>+75 bps</v>
      </c>
      <c r="G15" s="63">
        <f t="shared" si="3"/>
        <v>0.84000000000000696</v>
      </c>
      <c r="J15" s="17">
        <f t="shared" si="4"/>
        <v>44088</v>
      </c>
      <c r="K15" s="18">
        <f t="shared" si="0"/>
        <v>0.84000000000000696</v>
      </c>
      <c r="L15" s="19">
        <f t="shared" si="5"/>
        <v>75</v>
      </c>
    </row>
    <row r="16" spans="1:19" ht="17.100000000000001" customHeight="1" x14ac:dyDescent="0.25">
      <c r="A16" s="151" t="s">
        <v>112</v>
      </c>
      <c r="B16" s="151">
        <v>44179</v>
      </c>
      <c r="C16" s="152">
        <v>97.07</v>
      </c>
      <c r="D16" s="61">
        <f t="shared" si="1"/>
        <v>2.9300000000000068</v>
      </c>
      <c r="E16" s="150">
        <f>B5</f>
        <v>0.35</v>
      </c>
      <c r="F16" s="62" t="str">
        <f t="shared" si="2"/>
        <v>+75 bps</v>
      </c>
      <c r="G16" s="63">
        <f t="shared" si="3"/>
        <v>0.88000000000002743</v>
      </c>
      <c r="J16" s="17">
        <f t="shared" si="4"/>
        <v>44179</v>
      </c>
      <c r="K16" s="18">
        <f t="shared" si="0"/>
        <v>0.88000000000002743</v>
      </c>
      <c r="L16" s="19">
        <f t="shared" si="5"/>
        <v>75</v>
      </c>
    </row>
    <row r="17" spans="1:20" ht="17.100000000000001" customHeight="1" x14ac:dyDescent="0.25">
      <c r="A17" s="151" t="s">
        <v>113</v>
      </c>
      <c r="B17" s="151">
        <v>44270</v>
      </c>
      <c r="C17" s="152">
        <v>97.07</v>
      </c>
      <c r="D17" s="61">
        <f t="shared" si="1"/>
        <v>2.9300000000000068</v>
      </c>
      <c r="E17" s="150">
        <f>B5</f>
        <v>0.35</v>
      </c>
      <c r="F17" s="62" t="str">
        <f t="shared" si="2"/>
        <v>+75 bps</v>
      </c>
      <c r="G17" s="63">
        <f t="shared" si="3"/>
        <v>0.88000000000002743</v>
      </c>
      <c r="J17" s="17">
        <f t="shared" si="4"/>
        <v>44270</v>
      </c>
      <c r="K17" s="18">
        <f t="shared" si="0"/>
        <v>0.88000000000002743</v>
      </c>
      <c r="L17" s="19">
        <f t="shared" si="5"/>
        <v>75</v>
      </c>
    </row>
    <row r="18" spans="1:20" ht="17.100000000000001" customHeight="1" x14ac:dyDescent="0.25">
      <c r="A18" s="151" t="s">
        <v>114</v>
      </c>
      <c r="B18" s="151">
        <v>44361</v>
      </c>
      <c r="C18" s="152">
        <v>97.07</v>
      </c>
      <c r="D18" s="61">
        <f t="shared" si="1"/>
        <v>2.9300000000000068</v>
      </c>
      <c r="E18" s="150">
        <f>B5</f>
        <v>0.35</v>
      </c>
      <c r="F18" s="62" t="str">
        <f t="shared" si="2"/>
        <v>+75 bps</v>
      </c>
      <c r="G18" s="63">
        <f t="shared" si="3"/>
        <v>0.88000000000002743</v>
      </c>
      <c r="J18" s="17">
        <f t="shared" si="4"/>
        <v>44361</v>
      </c>
      <c r="K18" s="18">
        <f t="shared" si="0"/>
        <v>0.88000000000002743</v>
      </c>
      <c r="L18" s="19">
        <f t="shared" si="5"/>
        <v>75</v>
      </c>
    </row>
    <row r="19" spans="1:20" ht="17.100000000000001" customHeight="1" x14ac:dyDescent="0.25">
      <c r="A19" s="151" t="s">
        <v>115</v>
      </c>
      <c r="B19" s="151">
        <v>44453</v>
      </c>
      <c r="C19" s="152">
        <v>97.06</v>
      </c>
      <c r="D19" s="61">
        <f t="shared" si="1"/>
        <v>2.9399999999999977</v>
      </c>
      <c r="E19" s="150">
        <f>B5</f>
        <v>0.35</v>
      </c>
      <c r="F19" s="62" t="str">
        <f t="shared" si="2"/>
        <v>+75 bps</v>
      </c>
      <c r="G19" s="63">
        <f t="shared" si="3"/>
        <v>0.91999999999999105</v>
      </c>
      <c r="J19" s="17">
        <f t="shared" si="4"/>
        <v>44453</v>
      </c>
      <c r="K19" s="18">
        <f t="shared" si="0"/>
        <v>0.91999999999999105</v>
      </c>
      <c r="L19" s="19">
        <f t="shared" si="5"/>
        <v>75</v>
      </c>
    </row>
    <row r="20" spans="1:20" ht="25.15" customHeight="1" thickBot="1" x14ac:dyDescent="0.3">
      <c r="A20" s="171" t="s">
        <v>102</v>
      </c>
      <c r="B20" s="172"/>
      <c r="C20" s="172"/>
      <c r="D20" s="172"/>
      <c r="E20" s="172"/>
      <c r="F20" s="172"/>
      <c r="G20" s="173"/>
      <c r="H20" s="7"/>
      <c r="I20" s="8"/>
      <c r="J20" s="8"/>
    </row>
    <row r="21" spans="1:20" ht="15.75" thickBot="1" x14ac:dyDescent="0.3">
      <c r="A21" s="20"/>
      <c r="B21" s="20"/>
      <c r="C21" s="20"/>
      <c r="D21" s="20"/>
      <c r="E21" s="20"/>
      <c r="F21" s="20"/>
      <c r="G21" s="20"/>
      <c r="H21" s="7"/>
      <c r="I21" s="8"/>
      <c r="J21" s="8"/>
    </row>
    <row r="22" spans="1:20" s="21" customFormat="1" ht="17.100000000000001" customHeight="1" thickBot="1" x14ac:dyDescent="0.3">
      <c r="A22" s="164" t="s">
        <v>53</v>
      </c>
      <c r="B22" s="164"/>
      <c r="C22" s="164"/>
      <c r="D22" s="164"/>
      <c r="E22" s="164"/>
      <c r="F22" s="165"/>
      <c r="G22" s="174" t="s">
        <v>9</v>
      </c>
      <c r="H22" s="176" t="s">
        <v>10</v>
      </c>
      <c r="I22" s="177"/>
      <c r="J22" s="177"/>
      <c r="K22" s="177"/>
      <c r="L22" s="177"/>
      <c r="M22" s="177"/>
      <c r="N22" s="177"/>
      <c r="O22" s="177"/>
      <c r="P22" s="177"/>
      <c r="Q22" s="177"/>
      <c r="R22" s="177"/>
      <c r="S22" s="178"/>
      <c r="T22"/>
    </row>
    <row r="23" spans="1:20" ht="17.100000000000001" customHeight="1" thickBot="1" x14ac:dyDescent="0.3">
      <c r="A23" s="166"/>
      <c r="B23" s="166"/>
      <c r="C23" s="166"/>
      <c r="D23" s="166"/>
      <c r="E23" s="166"/>
      <c r="F23" s="167"/>
      <c r="G23" s="175"/>
      <c r="H23" s="22">
        <f>B8</f>
        <v>43451</v>
      </c>
      <c r="I23" s="23">
        <f>B9</f>
        <v>43542</v>
      </c>
      <c r="J23" s="23">
        <f>B10</f>
        <v>43633</v>
      </c>
      <c r="K23" s="23">
        <f>B11</f>
        <v>43724</v>
      </c>
      <c r="L23" s="23">
        <f>B12</f>
        <v>43815</v>
      </c>
      <c r="M23" s="23">
        <f>B13</f>
        <v>43906</v>
      </c>
      <c r="N23" s="23">
        <f>B14</f>
        <v>43997</v>
      </c>
      <c r="O23" s="23">
        <f>B15</f>
        <v>44088</v>
      </c>
      <c r="P23" s="23">
        <f>B16</f>
        <v>44179</v>
      </c>
      <c r="Q23" s="23">
        <f>B17</f>
        <v>44270</v>
      </c>
      <c r="R23" s="23">
        <f>B18</f>
        <v>44361</v>
      </c>
      <c r="S23" s="24">
        <f>B19</f>
        <v>44453</v>
      </c>
    </row>
    <row r="24" spans="1:20" ht="17.100000000000001" customHeight="1" x14ac:dyDescent="0.25">
      <c r="A24" s="166"/>
      <c r="B24" s="166"/>
      <c r="C24" s="166"/>
      <c r="D24" s="166"/>
      <c r="E24" s="166"/>
      <c r="F24" s="167"/>
      <c r="G24" s="68">
        <v>125</v>
      </c>
      <c r="H24" s="55" t="str">
        <f t="shared" ref="H24:H33" si="6">IF(G24=L$8,K$8,"")</f>
        <v/>
      </c>
      <c r="I24" s="55" t="str">
        <f t="shared" ref="I24:I33" si="7">IF(G24=L$9,K$9,"")</f>
        <v/>
      </c>
      <c r="J24" s="55" t="str">
        <f t="shared" ref="J24:J33" si="8">IF(G24=L$10,K$10,"")</f>
        <v/>
      </c>
      <c r="K24" s="55" t="str">
        <f t="shared" ref="K24:K33" si="9">IF(G24=L$11,K$11,"")</f>
        <v/>
      </c>
      <c r="L24" s="55" t="str">
        <f t="shared" ref="L24:L33" si="10">IF(G24=L$12,K$12,"")</f>
        <v/>
      </c>
      <c r="M24" s="55" t="str">
        <f t="shared" ref="M24:M33" si="11">IF(G24=L$13,K$13,"")</f>
        <v/>
      </c>
      <c r="N24" s="55" t="str">
        <f t="shared" ref="N24:N33" si="12">IF(G24=L$14,K$14,"")</f>
        <v/>
      </c>
      <c r="O24" s="55" t="str">
        <f t="shared" ref="O24:O33" si="13">IF(G24=L$15,K$15,"")</f>
        <v/>
      </c>
      <c r="P24" s="55" t="str">
        <f t="shared" ref="P24:P33" si="14">IF(G24=L$16,K$16,"")</f>
        <v/>
      </c>
      <c r="Q24" s="55" t="str">
        <f t="shared" ref="Q24:Q33" si="15">IF(G24=L$17,K$17,"")</f>
        <v/>
      </c>
      <c r="R24" s="55" t="str">
        <f t="shared" ref="R24:R33" si="16">IF(G24=L$18,K$18,"")</f>
        <v/>
      </c>
      <c r="S24" s="56" t="str">
        <f>IF(G24=L$19,K$19,"")</f>
        <v/>
      </c>
    </row>
    <row r="25" spans="1:20" ht="17.100000000000001" customHeight="1" x14ac:dyDescent="0.25">
      <c r="A25" s="166"/>
      <c r="B25" s="166"/>
      <c r="C25" s="166"/>
      <c r="D25" s="166"/>
      <c r="E25" s="166"/>
      <c r="F25" s="167"/>
      <c r="G25" s="69">
        <v>100</v>
      </c>
      <c r="H25" s="57" t="str">
        <f t="shared" si="6"/>
        <v/>
      </c>
      <c r="I25" s="57" t="str">
        <f t="shared" si="7"/>
        <v/>
      </c>
      <c r="J25" s="57" t="str">
        <f t="shared" si="8"/>
        <v/>
      </c>
      <c r="K25" s="57" t="str">
        <f t="shared" si="9"/>
        <v/>
      </c>
      <c r="L25" s="57" t="str">
        <f t="shared" si="10"/>
        <v/>
      </c>
      <c r="M25" s="57" t="str">
        <f t="shared" si="11"/>
        <v/>
      </c>
      <c r="N25" s="57" t="str">
        <f t="shared" si="12"/>
        <v/>
      </c>
      <c r="O25" s="57" t="str">
        <f t="shared" si="13"/>
        <v/>
      </c>
      <c r="P25" s="57" t="str">
        <f t="shared" si="14"/>
        <v/>
      </c>
      <c r="Q25" s="57" t="str">
        <f t="shared" si="15"/>
        <v/>
      </c>
      <c r="R25" s="57" t="str">
        <f t="shared" si="16"/>
        <v/>
      </c>
      <c r="S25" s="58" t="str">
        <f t="shared" ref="S24:S33" si="17">IF(G25=L$19,K$19,"")</f>
        <v/>
      </c>
    </row>
    <row r="26" spans="1:20" ht="17.100000000000001" customHeight="1" x14ac:dyDescent="0.25">
      <c r="A26" s="166"/>
      <c r="B26" s="166"/>
      <c r="C26" s="166"/>
      <c r="D26" s="166"/>
      <c r="E26" s="166"/>
      <c r="F26" s="167"/>
      <c r="G26" s="70">
        <v>75</v>
      </c>
      <c r="H26" s="57" t="str">
        <f t="shared" si="6"/>
        <v/>
      </c>
      <c r="I26" s="57" t="str">
        <f t="shared" si="7"/>
        <v/>
      </c>
      <c r="J26" s="57" t="str">
        <f t="shared" si="8"/>
        <v/>
      </c>
      <c r="K26" s="57">
        <f t="shared" si="9"/>
        <v>0.32000000000002515</v>
      </c>
      <c r="L26" s="57">
        <f t="shared" si="10"/>
        <v>0.61999999999997968</v>
      </c>
      <c r="M26" s="57">
        <f t="shared" si="11"/>
        <v>0.76000000000002288</v>
      </c>
      <c r="N26" s="57">
        <f t="shared" si="12"/>
        <v>0.82000000000002515</v>
      </c>
      <c r="O26" s="57">
        <f t="shared" si="13"/>
        <v>0.84000000000000696</v>
      </c>
      <c r="P26" s="57">
        <f t="shared" si="14"/>
        <v>0.88000000000002743</v>
      </c>
      <c r="Q26" s="57">
        <f t="shared" si="15"/>
        <v>0.88000000000002743</v>
      </c>
      <c r="R26" s="57">
        <f t="shared" si="16"/>
        <v>0.88000000000002743</v>
      </c>
      <c r="S26" s="58">
        <f t="shared" si="17"/>
        <v>0.91999999999999105</v>
      </c>
    </row>
    <row r="27" spans="1:20" s="25" customFormat="1" ht="16.5" customHeight="1" x14ac:dyDescent="0.25">
      <c r="A27" s="166"/>
      <c r="B27" s="166"/>
      <c r="C27" s="166"/>
      <c r="D27" s="166"/>
      <c r="E27" s="166"/>
      <c r="F27" s="167"/>
      <c r="G27" s="71">
        <v>50</v>
      </c>
      <c r="H27" s="57" t="str">
        <f t="shared" si="6"/>
        <v/>
      </c>
      <c r="I27" s="57">
        <f t="shared" si="7"/>
        <v>0.32000000000002515</v>
      </c>
      <c r="J27" s="57">
        <f t="shared" si="8"/>
        <v>0.90000000000000924</v>
      </c>
      <c r="K27" s="57" t="str">
        <f t="shared" si="9"/>
        <v/>
      </c>
      <c r="L27" s="57" t="str">
        <f t="shared" si="10"/>
        <v/>
      </c>
      <c r="M27" s="57" t="str">
        <f t="shared" si="11"/>
        <v/>
      </c>
      <c r="N27" s="57" t="str">
        <f t="shared" si="12"/>
        <v/>
      </c>
      <c r="O27" s="57" t="str">
        <f t="shared" si="13"/>
        <v/>
      </c>
      <c r="P27" s="57" t="str">
        <f t="shared" si="14"/>
        <v/>
      </c>
      <c r="Q27" s="57" t="str">
        <f t="shared" si="15"/>
        <v/>
      </c>
      <c r="R27" s="57" t="str">
        <f t="shared" si="16"/>
        <v/>
      </c>
      <c r="S27" s="58" t="str">
        <f t="shared" si="17"/>
        <v/>
      </c>
    </row>
    <row r="28" spans="1:20" s="25" customFormat="1" ht="16.5" customHeight="1" x14ac:dyDescent="0.25">
      <c r="A28" s="166"/>
      <c r="B28" s="166"/>
      <c r="C28" s="166"/>
      <c r="D28" s="166"/>
      <c r="E28" s="166"/>
      <c r="F28" s="167"/>
      <c r="G28" s="72">
        <v>25</v>
      </c>
      <c r="H28" s="57">
        <f t="shared" si="6"/>
        <v>0.47999999999999332</v>
      </c>
      <c r="I28" s="57" t="str">
        <f t="shared" si="7"/>
        <v/>
      </c>
      <c r="J28" s="57" t="str">
        <f t="shared" si="8"/>
        <v/>
      </c>
      <c r="K28" s="57" t="str">
        <f t="shared" si="9"/>
        <v/>
      </c>
      <c r="L28" s="57" t="str">
        <f t="shared" si="10"/>
        <v/>
      </c>
      <c r="M28" s="57" t="str">
        <f t="shared" si="11"/>
        <v/>
      </c>
      <c r="N28" s="57" t="str">
        <f t="shared" si="12"/>
        <v/>
      </c>
      <c r="O28" s="57" t="str">
        <f t="shared" si="13"/>
        <v/>
      </c>
      <c r="P28" s="57" t="str">
        <f t="shared" si="14"/>
        <v/>
      </c>
      <c r="Q28" s="57" t="str">
        <f t="shared" si="15"/>
        <v/>
      </c>
      <c r="R28" s="57" t="str">
        <f t="shared" si="16"/>
        <v/>
      </c>
      <c r="S28" s="58" t="str">
        <f t="shared" si="17"/>
        <v/>
      </c>
    </row>
    <row r="29" spans="1:20" s="25" customFormat="1" ht="17.100000000000001" customHeight="1" thickBot="1" x14ac:dyDescent="0.3">
      <c r="A29" s="166"/>
      <c r="B29" s="166"/>
      <c r="C29" s="166"/>
      <c r="D29" s="166"/>
      <c r="E29" s="166"/>
      <c r="F29" s="167"/>
      <c r="G29" s="73">
        <v>0</v>
      </c>
      <c r="H29" s="59" t="str">
        <f t="shared" si="6"/>
        <v/>
      </c>
      <c r="I29" s="59" t="str">
        <f t="shared" si="7"/>
        <v/>
      </c>
      <c r="J29" s="59" t="str">
        <f t="shared" si="8"/>
        <v/>
      </c>
      <c r="K29" s="59" t="str">
        <f t="shared" si="9"/>
        <v/>
      </c>
      <c r="L29" s="59" t="str">
        <f t="shared" si="10"/>
        <v/>
      </c>
      <c r="M29" s="59" t="str">
        <f t="shared" si="11"/>
        <v/>
      </c>
      <c r="N29" s="59" t="str">
        <f t="shared" si="12"/>
        <v/>
      </c>
      <c r="O29" s="59" t="str">
        <f t="shared" si="13"/>
        <v/>
      </c>
      <c r="P29" s="59" t="str">
        <f t="shared" si="14"/>
        <v/>
      </c>
      <c r="Q29" s="59" t="str">
        <f t="shared" si="15"/>
        <v/>
      </c>
      <c r="R29" s="59" t="str">
        <f t="shared" si="16"/>
        <v/>
      </c>
      <c r="S29" s="60" t="str">
        <f t="shared" si="17"/>
        <v/>
      </c>
    </row>
    <row r="30" spans="1:20" s="25" customFormat="1" ht="17.100000000000001" customHeight="1" x14ac:dyDescent="0.25">
      <c r="A30" s="166"/>
      <c r="B30" s="166"/>
      <c r="C30" s="166"/>
      <c r="D30" s="166"/>
      <c r="E30" s="166"/>
      <c r="F30" s="167"/>
      <c r="G30" s="72">
        <v>-25</v>
      </c>
      <c r="H30" s="57" t="str">
        <f t="shared" si="6"/>
        <v/>
      </c>
      <c r="I30" s="57" t="str">
        <f t="shared" si="7"/>
        <v/>
      </c>
      <c r="J30" s="57" t="str">
        <f t="shared" si="8"/>
        <v/>
      </c>
      <c r="K30" s="57" t="str">
        <f t="shared" si="9"/>
        <v/>
      </c>
      <c r="L30" s="57" t="str">
        <f t="shared" si="10"/>
        <v/>
      </c>
      <c r="M30" s="57" t="str">
        <f t="shared" si="11"/>
        <v/>
      </c>
      <c r="N30" s="57" t="str">
        <f t="shared" si="12"/>
        <v/>
      </c>
      <c r="O30" s="57" t="str">
        <f t="shared" si="13"/>
        <v/>
      </c>
      <c r="P30" s="57" t="str">
        <f t="shared" si="14"/>
        <v/>
      </c>
      <c r="Q30" s="57" t="str">
        <f t="shared" si="15"/>
        <v/>
      </c>
      <c r="R30" s="57" t="str">
        <f t="shared" si="16"/>
        <v/>
      </c>
      <c r="S30" s="58" t="str">
        <f t="shared" si="17"/>
        <v/>
      </c>
    </row>
    <row r="31" spans="1:20" s="25" customFormat="1" ht="17.100000000000001" customHeight="1" x14ac:dyDescent="0.25">
      <c r="A31" s="166"/>
      <c r="B31" s="166"/>
      <c r="C31" s="166"/>
      <c r="D31" s="166"/>
      <c r="E31" s="166"/>
      <c r="F31" s="167"/>
      <c r="G31" s="71">
        <v>-50</v>
      </c>
      <c r="H31" s="57" t="str">
        <f t="shared" si="6"/>
        <v/>
      </c>
      <c r="I31" s="57" t="str">
        <f t="shared" si="7"/>
        <v/>
      </c>
      <c r="J31" s="57" t="str">
        <f t="shared" si="8"/>
        <v/>
      </c>
      <c r="K31" s="57" t="str">
        <f t="shared" si="9"/>
        <v/>
      </c>
      <c r="L31" s="57" t="str">
        <f t="shared" si="10"/>
        <v/>
      </c>
      <c r="M31" s="57" t="str">
        <f t="shared" si="11"/>
        <v/>
      </c>
      <c r="N31" s="57" t="str">
        <f t="shared" si="12"/>
        <v/>
      </c>
      <c r="O31" s="57" t="str">
        <f t="shared" si="13"/>
        <v/>
      </c>
      <c r="P31" s="57" t="str">
        <f t="shared" si="14"/>
        <v/>
      </c>
      <c r="Q31" s="57" t="str">
        <f t="shared" si="15"/>
        <v/>
      </c>
      <c r="R31" s="57" t="str">
        <f t="shared" si="16"/>
        <v/>
      </c>
      <c r="S31" s="58" t="str">
        <f t="shared" si="17"/>
        <v/>
      </c>
    </row>
    <row r="32" spans="1:20" ht="17.100000000000001" customHeight="1" x14ac:dyDescent="0.25">
      <c r="A32" s="166"/>
      <c r="B32" s="166"/>
      <c r="C32" s="166"/>
      <c r="D32" s="166"/>
      <c r="E32" s="166"/>
      <c r="F32" s="167"/>
      <c r="G32" s="70">
        <v>-75</v>
      </c>
      <c r="H32" s="57" t="str">
        <f t="shared" si="6"/>
        <v/>
      </c>
      <c r="I32" s="57" t="str">
        <f t="shared" si="7"/>
        <v/>
      </c>
      <c r="J32" s="57" t="str">
        <f t="shared" si="8"/>
        <v/>
      </c>
      <c r="K32" s="57" t="str">
        <f t="shared" si="9"/>
        <v/>
      </c>
      <c r="L32" s="57" t="str">
        <f t="shared" si="10"/>
        <v/>
      </c>
      <c r="M32" s="57" t="str">
        <f t="shared" si="11"/>
        <v/>
      </c>
      <c r="N32" s="57" t="str">
        <f t="shared" si="12"/>
        <v/>
      </c>
      <c r="O32" s="57" t="str">
        <f t="shared" si="13"/>
        <v/>
      </c>
      <c r="P32" s="57" t="str">
        <f t="shared" si="14"/>
        <v/>
      </c>
      <c r="Q32" s="57" t="str">
        <f t="shared" si="15"/>
        <v/>
      </c>
      <c r="R32" s="57" t="str">
        <f t="shared" si="16"/>
        <v/>
      </c>
      <c r="S32" s="58" t="str">
        <f t="shared" si="17"/>
        <v/>
      </c>
    </row>
    <row r="33" spans="1:19" ht="17.100000000000001" customHeight="1" x14ac:dyDescent="0.25">
      <c r="A33" s="166"/>
      <c r="B33" s="166"/>
      <c r="C33" s="166"/>
      <c r="D33" s="166"/>
      <c r="E33" s="166"/>
      <c r="F33" s="167"/>
      <c r="G33" s="69">
        <v>-100</v>
      </c>
      <c r="H33" s="57" t="str">
        <f t="shared" si="6"/>
        <v/>
      </c>
      <c r="I33" s="57" t="str">
        <f t="shared" si="7"/>
        <v/>
      </c>
      <c r="J33" s="57" t="str">
        <f t="shared" si="8"/>
        <v/>
      </c>
      <c r="K33" s="57" t="str">
        <f t="shared" si="9"/>
        <v/>
      </c>
      <c r="L33" s="57" t="str">
        <f t="shared" si="10"/>
        <v/>
      </c>
      <c r="M33" s="57" t="str">
        <f t="shared" si="11"/>
        <v/>
      </c>
      <c r="N33" s="57" t="str">
        <f t="shared" si="12"/>
        <v/>
      </c>
      <c r="O33" s="57" t="str">
        <f t="shared" si="13"/>
        <v/>
      </c>
      <c r="P33" s="57" t="str">
        <f t="shared" si="14"/>
        <v/>
      </c>
      <c r="Q33" s="57" t="str">
        <f t="shared" si="15"/>
        <v/>
      </c>
      <c r="R33" s="57" t="str">
        <f t="shared" si="16"/>
        <v/>
      </c>
      <c r="S33" s="58" t="str">
        <f t="shared" si="17"/>
        <v/>
      </c>
    </row>
    <row r="34" spans="1:19" ht="15" customHeight="1" thickBot="1" x14ac:dyDescent="0.3">
      <c r="A34" s="166"/>
      <c r="B34" s="166"/>
      <c r="C34" s="166"/>
      <c r="D34" s="166"/>
      <c r="E34" s="166"/>
      <c r="F34" s="167"/>
      <c r="G34" s="74"/>
      <c r="H34" s="75"/>
      <c r="I34" s="75"/>
      <c r="J34" s="75"/>
      <c r="K34" s="75"/>
      <c r="L34" s="75"/>
      <c r="M34" s="75"/>
      <c r="N34" s="75"/>
      <c r="O34" s="75"/>
      <c r="P34" s="75"/>
      <c r="Q34" s="75"/>
      <c r="R34" s="75"/>
      <c r="S34" s="76"/>
    </row>
    <row r="35" spans="1:19" ht="14.45" customHeight="1" x14ac:dyDescent="0.25"/>
    <row r="36" spans="1:19" ht="14.45" customHeight="1" x14ac:dyDescent="0.25">
      <c r="A36" s="155" t="s">
        <v>84</v>
      </c>
      <c r="B36" s="156"/>
      <c r="C36" s="156"/>
      <c r="D36" s="156"/>
      <c r="E36" s="156"/>
      <c r="F36" s="156"/>
      <c r="G36" s="156"/>
      <c r="H36" s="156"/>
      <c r="I36" s="156"/>
      <c r="J36" s="156"/>
      <c r="K36" s="156"/>
      <c r="L36" s="156"/>
      <c r="M36" s="156"/>
      <c r="N36" s="156"/>
      <c r="O36" s="156"/>
      <c r="P36" s="156"/>
      <c r="Q36" s="156"/>
      <c r="R36" s="156"/>
      <c r="S36" s="157"/>
    </row>
    <row r="37" spans="1:19" x14ac:dyDescent="0.25">
      <c r="A37" s="158"/>
      <c r="B37" s="159"/>
      <c r="C37" s="159"/>
      <c r="D37" s="159"/>
      <c r="E37" s="159"/>
      <c r="F37" s="159"/>
      <c r="G37" s="159"/>
      <c r="H37" s="159"/>
      <c r="I37" s="159"/>
      <c r="J37" s="159"/>
      <c r="K37" s="159"/>
      <c r="L37" s="159"/>
      <c r="M37" s="159"/>
      <c r="N37" s="159"/>
      <c r="O37" s="159"/>
      <c r="P37" s="159"/>
      <c r="Q37" s="159"/>
      <c r="R37" s="159"/>
      <c r="S37" s="160"/>
    </row>
    <row r="38" spans="1:19" x14ac:dyDescent="0.25">
      <c r="A38" s="158"/>
      <c r="B38" s="159"/>
      <c r="C38" s="159"/>
      <c r="D38" s="159"/>
      <c r="E38" s="159"/>
      <c r="F38" s="159"/>
      <c r="G38" s="159"/>
      <c r="H38" s="159"/>
      <c r="I38" s="159"/>
      <c r="J38" s="159"/>
      <c r="K38" s="159"/>
      <c r="L38" s="159"/>
      <c r="M38" s="159"/>
      <c r="N38" s="159"/>
      <c r="O38" s="159"/>
      <c r="P38" s="159"/>
      <c r="Q38" s="159"/>
      <c r="R38" s="159"/>
      <c r="S38" s="160"/>
    </row>
    <row r="39" spans="1:19" x14ac:dyDescent="0.25">
      <c r="A39" s="158"/>
      <c r="B39" s="159"/>
      <c r="C39" s="159"/>
      <c r="D39" s="159"/>
      <c r="E39" s="159"/>
      <c r="F39" s="159"/>
      <c r="G39" s="159"/>
      <c r="H39" s="159"/>
      <c r="I39" s="159"/>
      <c r="J39" s="159"/>
      <c r="K39" s="159"/>
      <c r="L39" s="159"/>
      <c r="M39" s="159"/>
      <c r="N39" s="159"/>
      <c r="O39" s="159"/>
      <c r="P39" s="159"/>
      <c r="Q39" s="159"/>
      <c r="R39" s="159"/>
      <c r="S39" s="160"/>
    </row>
    <row r="40" spans="1:19" x14ac:dyDescent="0.25">
      <c r="A40" s="158"/>
      <c r="B40" s="159"/>
      <c r="C40" s="159"/>
      <c r="D40" s="159"/>
      <c r="E40" s="159"/>
      <c r="F40" s="159"/>
      <c r="G40" s="159"/>
      <c r="H40" s="159"/>
      <c r="I40" s="159"/>
      <c r="J40" s="159"/>
      <c r="K40" s="159"/>
      <c r="L40" s="159"/>
      <c r="M40" s="159"/>
      <c r="N40" s="159"/>
      <c r="O40" s="159"/>
      <c r="P40" s="159"/>
      <c r="Q40" s="159"/>
      <c r="R40" s="159"/>
      <c r="S40" s="160"/>
    </row>
    <row r="41" spans="1:19" x14ac:dyDescent="0.25">
      <c r="A41" s="158"/>
      <c r="B41" s="159"/>
      <c r="C41" s="159"/>
      <c r="D41" s="159"/>
      <c r="E41" s="159"/>
      <c r="F41" s="159"/>
      <c r="G41" s="159"/>
      <c r="H41" s="159"/>
      <c r="I41" s="159"/>
      <c r="J41" s="159"/>
      <c r="K41" s="159"/>
      <c r="L41" s="159"/>
      <c r="M41" s="159"/>
      <c r="N41" s="159"/>
      <c r="O41" s="159"/>
      <c r="P41" s="159"/>
      <c r="Q41" s="159"/>
      <c r="R41" s="159"/>
      <c r="S41" s="160"/>
    </row>
    <row r="42" spans="1:19" x14ac:dyDescent="0.25">
      <c r="A42" s="158"/>
      <c r="B42" s="159"/>
      <c r="C42" s="159"/>
      <c r="D42" s="159"/>
      <c r="E42" s="159"/>
      <c r="F42" s="159"/>
      <c r="G42" s="159"/>
      <c r="H42" s="159"/>
      <c r="I42" s="159"/>
      <c r="J42" s="159"/>
      <c r="K42" s="159"/>
      <c r="L42" s="159"/>
      <c r="M42" s="159"/>
      <c r="N42" s="159"/>
      <c r="O42" s="159"/>
      <c r="P42" s="159"/>
      <c r="Q42" s="159"/>
      <c r="R42" s="159"/>
      <c r="S42" s="160"/>
    </row>
    <row r="43" spans="1:19" x14ac:dyDescent="0.25">
      <c r="A43" s="158"/>
      <c r="B43" s="159"/>
      <c r="C43" s="159"/>
      <c r="D43" s="159"/>
      <c r="E43" s="159"/>
      <c r="F43" s="159"/>
      <c r="G43" s="159"/>
      <c r="H43" s="159"/>
      <c r="I43" s="159"/>
      <c r="J43" s="159"/>
      <c r="K43" s="159"/>
      <c r="L43" s="159"/>
      <c r="M43" s="159"/>
      <c r="N43" s="159"/>
      <c r="O43" s="159"/>
      <c r="P43" s="159"/>
      <c r="Q43" s="159"/>
      <c r="R43" s="159"/>
      <c r="S43" s="160"/>
    </row>
    <row r="44" spans="1:19" ht="15" customHeight="1" x14ac:dyDescent="0.25">
      <c r="A44" s="158"/>
      <c r="B44" s="159"/>
      <c r="C44" s="159"/>
      <c r="D44" s="159"/>
      <c r="E44" s="159"/>
      <c r="F44" s="159"/>
      <c r="G44" s="159"/>
      <c r="H44" s="159"/>
      <c r="I44" s="159"/>
      <c r="J44" s="159"/>
      <c r="K44" s="159"/>
      <c r="L44" s="159"/>
      <c r="M44" s="159"/>
      <c r="N44" s="159"/>
      <c r="O44" s="159"/>
      <c r="P44" s="159"/>
      <c r="Q44" s="159"/>
      <c r="R44" s="159"/>
      <c r="S44" s="160"/>
    </row>
    <row r="45" spans="1:19" x14ac:dyDescent="0.25">
      <c r="A45" s="158"/>
      <c r="B45" s="159"/>
      <c r="C45" s="159"/>
      <c r="D45" s="159"/>
      <c r="E45" s="159"/>
      <c r="F45" s="159"/>
      <c r="G45" s="159"/>
      <c r="H45" s="159"/>
      <c r="I45" s="159"/>
      <c r="J45" s="159"/>
      <c r="K45" s="159"/>
      <c r="L45" s="159"/>
      <c r="M45" s="159"/>
      <c r="N45" s="159"/>
      <c r="O45" s="159"/>
      <c r="P45" s="159"/>
      <c r="Q45" s="159"/>
      <c r="R45" s="159"/>
      <c r="S45" s="160"/>
    </row>
    <row r="46" spans="1:19" x14ac:dyDescent="0.25">
      <c r="A46" s="158"/>
      <c r="B46" s="159"/>
      <c r="C46" s="159"/>
      <c r="D46" s="159"/>
      <c r="E46" s="159"/>
      <c r="F46" s="159"/>
      <c r="G46" s="159"/>
      <c r="H46" s="159"/>
      <c r="I46" s="159"/>
      <c r="J46" s="159"/>
      <c r="K46" s="159"/>
      <c r="L46" s="159"/>
      <c r="M46" s="159"/>
      <c r="N46" s="159"/>
      <c r="O46" s="159"/>
      <c r="P46" s="159"/>
      <c r="Q46" s="159"/>
      <c r="R46" s="159"/>
      <c r="S46" s="160"/>
    </row>
    <row r="47" spans="1:19" x14ac:dyDescent="0.25">
      <c r="A47" s="158"/>
      <c r="B47" s="159"/>
      <c r="C47" s="159"/>
      <c r="D47" s="159"/>
      <c r="E47" s="159"/>
      <c r="F47" s="159"/>
      <c r="G47" s="159"/>
      <c r="H47" s="159"/>
      <c r="I47" s="159"/>
      <c r="J47" s="159"/>
      <c r="K47" s="159"/>
      <c r="L47" s="159"/>
      <c r="M47" s="159"/>
      <c r="N47" s="159"/>
      <c r="O47" s="159"/>
      <c r="P47" s="159"/>
      <c r="Q47" s="159"/>
      <c r="R47" s="159"/>
      <c r="S47" s="160"/>
    </row>
    <row r="48" spans="1:19" x14ac:dyDescent="0.25">
      <c r="A48" s="161"/>
      <c r="B48" s="162"/>
      <c r="C48" s="162"/>
      <c r="D48" s="162"/>
      <c r="E48" s="162"/>
      <c r="F48" s="162"/>
      <c r="G48" s="162"/>
      <c r="H48" s="162"/>
      <c r="I48" s="162"/>
      <c r="J48" s="162"/>
      <c r="K48" s="162"/>
      <c r="L48" s="162"/>
      <c r="M48" s="162"/>
      <c r="N48" s="162"/>
      <c r="O48" s="162"/>
      <c r="P48" s="162"/>
      <c r="Q48" s="162"/>
      <c r="R48" s="162"/>
      <c r="S48" s="163"/>
    </row>
  </sheetData>
  <sheetProtection sheet="1" objects="1" scenarios="1" selectLockedCells="1"/>
  <mergeCells count="8">
    <mergeCell ref="A36:S48"/>
    <mergeCell ref="A22:F34"/>
    <mergeCell ref="A1:L1"/>
    <mergeCell ref="A2:L2"/>
    <mergeCell ref="A3:L3"/>
    <mergeCell ref="A20:G20"/>
    <mergeCell ref="G22:G23"/>
    <mergeCell ref="H22:S22"/>
  </mergeCells>
  <conditionalFormatting sqref="H24:S33">
    <cfRule type="expression" dxfId="1" priority="1">
      <formula>ISNUMBER(H24)</formula>
    </cfRule>
  </conditionalFormatting>
  <pageMargins left="0.7" right="0.7" top="0.75" bottom="0.75" header="0.3" footer="0.3"/>
  <pageSetup scale="3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B7" sqref="B7"/>
    </sheetView>
  </sheetViews>
  <sheetFormatPr defaultColWidth="11.42578125" defaultRowHeight="15" x14ac:dyDescent="0.25"/>
  <cols>
    <col min="2" max="2" width="18.42578125" customWidth="1"/>
    <col min="3" max="3" width="23.28515625" customWidth="1"/>
    <col min="4" max="4" width="15.85546875" customWidth="1"/>
    <col min="5" max="5" width="12.5703125" customWidth="1"/>
    <col min="6" max="6" width="25.140625" customWidth="1"/>
    <col min="7" max="7" width="11.7109375" customWidth="1"/>
    <col min="8" max="8" width="16.28515625" customWidth="1"/>
    <col min="9" max="9" width="14.5703125" customWidth="1"/>
    <col min="10" max="10" width="22.140625" customWidth="1"/>
    <col min="11" max="11" width="55.140625" customWidth="1"/>
  </cols>
  <sheetData>
    <row r="1" spans="1:11" ht="21.75" customHeight="1" x14ac:dyDescent="0.25">
      <c r="A1" s="26" t="s">
        <v>95</v>
      </c>
      <c r="B1" s="27"/>
      <c r="C1" s="27"/>
      <c r="D1" s="27"/>
    </row>
    <row r="2" spans="1:11" x14ac:dyDescent="0.25">
      <c r="A2" s="28"/>
    </row>
    <row r="3" spans="1:11" x14ac:dyDescent="0.25">
      <c r="A3" s="185" t="s">
        <v>11</v>
      </c>
      <c r="B3" s="185"/>
    </row>
    <row r="4" spans="1:11" ht="15.75" thickBot="1" x14ac:dyDescent="0.3">
      <c r="B4" s="29" t="s">
        <v>12</v>
      </c>
      <c r="C4" s="186" t="e">
        <f ca="1">BCurveStrip("CAD.OIS",)</f>
        <v>#NAME?</v>
      </c>
      <c r="D4" s="186"/>
    </row>
    <row r="5" spans="1:11" ht="15.75" thickBot="1" x14ac:dyDescent="0.3">
      <c r="A5" s="187" t="s">
        <v>55</v>
      </c>
      <c r="B5" s="182" t="s">
        <v>13</v>
      </c>
      <c r="C5" s="183"/>
      <c r="D5" s="183"/>
      <c r="E5" s="184"/>
      <c r="F5" s="182" t="s">
        <v>14</v>
      </c>
      <c r="G5" s="183"/>
      <c r="H5" s="183"/>
      <c r="I5" s="183"/>
      <c r="J5" s="30" t="s">
        <v>15</v>
      </c>
      <c r="K5" s="31" t="s">
        <v>16</v>
      </c>
    </row>
    <row r="6" spans="1:11" x14ac:dyDescent="0.25">
      <c r="A6" s="188"/>
      <c r="B6" s="32" t="s">
        <v>17</v>
      </c>
      <c r="C6" s="33" t="s">
        <v>18</v>
      </c>
      <c r="D6" s="33" t="s">
        <v>19</v>
      </c>
      <c r="E6" s="34" t="s">
        <v>20</v>
      </c>
      <c r="F6" s="32" t="s">
        <v>21</v>
      </c>
      <c r="G6" s="35" t="s">
        <v>22</v>
      </c>
      <c r="H6" s="36" t="s">
        <v>23</v>
      </c>
      <c r="I6" s="84" t="s">
        <v>24</v>
      </c>
      <c r="J6" s="37" t="s">
        <v>25</v>
      </c>
      <c r="K6" s="38" t="s">
        <v>93</v>
      </c>
    </row>
    <row r="7" spans="1:11" x14ac:dyDescent="0.25">
      <c r="A7" s="188"/>
      <c r="B7" s="39" t="s">
        <v>27</v>
      </c>
      <c r="C7" s="79" t="e">
        <f ca="1">BDP(B7,"FUT_CONTRACT_EXP_MONTH_YEAR_RT")</f>
        <v>#NAME?</v>
      </c>
      <c r="D7" s="79" t="e">
        <f ca="1">_xll.BDP(B7,"LAST_PRICE")</f>
        <v>#NAME?</v>
      </c>
      <c r="E7" s="40" t="e">
        <f ca="1">100-D7</f>
        <v>#NAME?</v>
      </c>
      <c r="F7" s="41" t="e">
        <f ca="1">BDP(B7,"LAST_TRADEABLE_DT")</f>
        <v>#NAME?</v>
      </c>
      <c r="G7" s="79" t="s">
        <v>26</v>
      </c>
      <c r="H7" s="42" t="e">
        <f ca="1">BCurveFwd(C4,H6:J6,"Term",F7:F18,"Tenor",G7:G18,"GroupBy=Pairs","cols=3;rows=12")</f>
        <v>#NAME?</v>
      </c>
      <c r="I7" s="83">
        <v>43542</v>
      </c>
      <c r="J7" s="43"/>
      <c r="K7" s="44" t="e">
        <f ca="1">E7-J7</f>
        <v>#NAME?</v>
      </c>
    </row>
    <row r="8" spans="1:11" x14ac:dyDescent="0.25">
      <c r="A8" s="188"/>
      <c r="B8" s="39" t="s">
        <v>28</v>
      </c>
      <c r="C8" s="79" t="e">
        <f ca="1">_xll.BDP(B8,"FUT_CONTRACT_EXP_MONTH_YEAR_RT")</f>
        <v>#NAME?</v>
      </c>
      <c r="D8" s="79" t="e">
        <f ca="1">_xll.BDP(B8,"LAST_PRICE")</f>
        <v>#NAME?</v>
      </c>
      <c r="E8" s="40" t="e">
        <f t="shared" ref="E8:E17" ca="1" si="0">100-D8</f>
        <v>#NAME?</v>
      </c>
      <c r="F8" s="41" t="e">
        <f ca="1">_xll.BDP(B8,"LAST_TRADEABLE_DT")</f>
        <v>#NAME?</v>
      </c>
      <c r="G8" s="79" t="s">
        <v>26</v>
      </c>
      <c r="H8" s="83">
        <v>43542</v>
      </c>
      <c r="I8" s="83">
        <v>43634</v>
      </c>
      <c r="J8" s="43"/>
      <c r="K8" s="44" t="e">
        <f ca="1">E8-J8</f>
        <v>#NAME?</v>
      </c>
    </row>
    <row r="9" spans="1:11" x14ac:dyDescent="0.25">
      <c r="A9" s="188"/>
      <c r="B9" s="39" t="s">
        <v>29</v>
      </c>
      <c r="C9" s="79" t="e">
        <f ca="1">_xll.BDP(B9,"FUT_CONTRACT_EXP_MONTH_YEAR_RT")</f>
        <v>#NAME?</v>
      </c>
      <c r="D9" s="79" t="e">
        <f ca="1">_xll.BDP(B9,"LAST_PRICE")</f>
        <v>#NAME?</v>
      </c>
      <c r="E9" s="40" t="e">
        <f t="shared" ca="1" si="0"/>
        <v>#NAME?</v>
      </c>
      <c r="F9" s="41" t="e">
        <f ca="1">_xll.BDP(B9,"LAST_TRADEABLE_DT")</f>
        <v>#NAME?</v>
      </c>
      <c r="G9" s="79" t="s">
        <v>26</v>
      </c>
      <c r="H9" s="83">
        <v>43633</v>
      </c>
      <c r="I9" s="83">
        <v>43725</v>
      </c>
      <c r="J9" s="43"/>
      <c r="K9" s="44" t="e">
        <f ca="1">E9-J9</f>
        <v>#NAME?</v>
      </c>
    </row>
    <row r="10" spans="1:11" x14ac:dyDescent="0.25">
      <c r="A10" s="188"/>
      <c r="B10" s="39" t="s">
        <v>30</v>
      </c>
      <c r="C10" s="79" t="e">
        <f ca="1">_xll.BDP(B10,"FUT_CONTRACT_EXP_MONTH_YEAR_RT")</f>
        <v>#NAME?</v>
      </c>
      <c r="D10" s="79" t="e">
        <f ca="1">_xll.BDP(B10,"LAST_PRICE")</f>
        <v>#NAME?</v>
      </c>
      <c r="E10" s="40" t="e">
        <f t="shared" ca="1" si="0"/>
        <v>#NAME?</v>
      </c>
      <c r="F10" s="41" t="e">
        <f ca="1">_xll.BDP(B10,"LAST_TRADEABLE_DT")</f>
        <v>#NAME?</v>
      </c>
      <c r="G10" s="79" t="s">
        <v>26</v>
      </c>
      <c r="H10" s="83">
        <v>43724</v>
      </c>
      <c r="I10" s="83">
        <v>43815</v>
      </c>
      <c r="J10" s="43"/>
      <c r="K10" s="44" t="e">
        <f ca="1">E10-J10</f>
        <v>#NAME?</v>
      </c>
    </row>
    <row r="11" spans="1:11" x14ac:dyDescent="0.25">
      <c r="A11" s="188"/>
      <c r="B11" s="39" t="s">
        <v>31</v>
      </c>
      <c r="C11" s="79" t="e">
        <f ca="1">_xll.BDP(B11,"FUT_CONTRACT_EXP_MONTH_YEAR_RT")</f>
        <v>#NAME?</v>
      </c>
      <c r="D11" s="79" t="e">
        <f ca="1">_xll.BDP(B11,"LAST_PRICE")</f>
        <v>#NAME?</v>
      </c>
      <c r="E11" s="40" t="e">
        <f t="shared" ca="1" si="0"/>
        <v>#NAME?</v>
      </c>
      <c r="F11" s="41" t="e">
        <f ca="1">_xll.BDP(B11,"LAST_TRADEABLE_DT")</f>
        <v>#NAME?</v>
      </c>
      <c r="G11" s="79" t="s">
        <v>26</v>
      </c>
      <c r="H11" s="83">
        <v>43815</v>
      </c>
      <c r="I11" s="83">
        <v>43906</v>
      </c>
      <c r="J11" s="43"/>
      <c r="K11" s="44" t="e">
        <f t="shared" ref="K11:K18" ca="1" si="1">E11-J11</f>
        <v>#NAME?</v>
      </c>
    </row>
    <row r="12" spans="1:11" x14ac:dyDescent="0.25">
      <c r="A12" s="188"/>
      <c r="B12" s="39" t="s">
        <v>32</v>
      </c>
      <c r="C12" s="79" t="e">
        <f ca="1">_xll.BDP(B12,"FUT_CONTRACT_EXP_MONTH_YEAR_RT")</f>
        <v>#NAME?</v>
      </c>
      <c r="D12" s="79" t="e">
        <f ca="1">_xll.BDP(B12,"LAST_PRICE")</f>
        <v>#NAME?</v>
      </c>
      <c r="E12" s="40" t="e">
        <f t="shared" ca="1" si="0"/>
        <v>#NAME?</v>
      </c>
      <c r="F12" s="41" t="e">
        <f ca="1">_xll.BDP(B12,"LAST_TRADEABLE_DT")</f>
        <v>#NAME?</v>
      </c>
      <c r="G12" s="79" t="s">
        <v>26</v>
      </c>
      <c r="H12" s="83">
        <v>43906</v>
      </c>
      <c r="I12" s="83">
        <v>43998</v>
      </c>
      <c r="J12" s="43"/>
      <c r="K12" s="44" t="e">
        <f t="shared" ca="1" si="1"/>
        <v>#NAME?</v>
      </c>
    </row>
    <row r="13" spans="1:11" x14ac:dyDescent="0.25">
      <c r="A13" s="188"/>
      <c r="B13" s="39" t="s">
        <v>33</v>
      </c>
      <c r="C13" s="79" t="e">
        <f ca="1">_xll.BDP(B13,"FUT_CONTRACT_EXP_MONTH_YEAR_RT")</f>
        <v>#NAME?</v>
      </c>
      <c r="D13" s="79" t="e">
        <f ca="1">_xll.BDP(B13,"LAST_PRICE")</f>
        <v>#NAME?</v>
      </c>
      <c r="E13" s="40" t="e">
        <f t="shared" ca="1" si="0"/>
        <v>#NAME?</v>
      </c>
      <c r="F13" s="41" t="e">
        <f ca="1">_xll.BDP(B13,"LAST_TRADEABLE_DT")</f>
        <v>#NAME?</v>
      </c>
      <c r="G13" s="79" t="s">
        <v>26</v>
      </c>
      <c r="H13" s="83">
        <v>43997</v>
      </c>
      <c r="I13" s="83">
        <v>44089</v>
      </c>
      <c r="J13" s="43"/>
      <c r="K13" s="44" t="e">
        <f t="shared" ca="1" si="1"/>
        <v>#NAME?</v>
      </c>
    </row>
    <row r="14" spans="1:11" x14ac:dyDescent="0.25">
      <c r="A14" s="188"/>
      <c r="B14" s="39" t="s">
        <v>34</v>
      </c>
      <c r="C14" s="79" t="e">
        <f ca="1">_xll.BDP(B14,"FUT_CONTRACT_EXP_MONTH_YEAR_RT")</f>
        <v>#NAME?</v>
      </c>
      <c r="D14" s="79" t="e">
        <f ca="1">_xll.BDP(B14,"LAST_PRICE")</f>
        <v>#NAME?</v>
      </c>
      <c r="E14" s="40" t="e">
        <f t="shared" ca="1" si="0"/>
        <v>#NAME?</v>
      </c>
      <c r="F14" s="41" t="e">
        <f ca="1">_xll.BDP(B14,"LAST_TRADEABLE_DT")</f>
        <v>#NAME?</v>
      </c>
      <c r="G14" s="79" t="s">
        <v>26</v>
      </c>
      <c r="H14" s="83">
        <v>44088</v>
      </c>
      <c r="I14" s="83">
        <v>44179</v>
      </c>
      <c r="J14" s="43"/>
      <c r="K14" s="44" t="e">
        <f t="shared" ca="1" si="1"/>
        <v>#NAME?</v>
      </c>
    </row>
    <row r="15" spans="1:11" x14ac:dyDescent="0.25">
      <c r="A15" s="188"/>
      <c r="B15" s="39" t="s">
        <v>35</v>
      </c>
      <c r="C15" s="79" t="e">
        <f ca="1">_xll.BDP(B15,"FUT_CONTRACT_EXP_MONTH_YEAR_RT")</f>
        <v>#NAME?</v>
      </c>
      <c r="D15" s="79" t="e">
        <f ca="1">_xll.BDP(B15,"LAST_PRICE")</f>
        <v>#NAME?</v>
      </c>
      <c r="E15" s="40" t="e">
        <f t="shared" ca="1" si="0"/>
        <v>#NAME?</v>
      </c>
      <c r="F15" s="41" t="e">
        <f ca="1">_xll.BDP(B15,"LAST_TRADEABLE_DT")</f>
        <v>#NAME?</v>
      </c>
      <c r="G15" s="79" t="s">
        <v>26</v>
      </c>
      <c r="H15" s="83">
        <v>44179</v>
      </c>
      <c r="I15" s="83">
        <v>44270</v>
      </c>
      <c r="J15" s="43"/>
      <c r="K15" s="44" t="e">
        <f t="shared" ca="1" si="1"/>
        <v>#NAME?</v>
      </c>
    </row>
    <row r="16" spans="1:11" x14ac:dyDescent="0.25">
      <c r="A16" s="188"/>
      <c r="B16" s="39" t="s">
        <v>36</v>
      </c>
      <c r="C16" s="79" t="e">
        <f ca="1">_xll.BDP(B16,"FUT_CONTRACT_EXP_MONTH_YEAR_RT")</f>
        <v>#NAME?</v>
      </c>
      <c r="D16" s="79" t="e">
        <f ca="1">_xll.BDP(B16,"LAST_PRICE")</f>
        <v>#NAME?</v>
      </c>
      <c r="E16" s="40" t="e">
        <f t="shared" ca="1" si="0"/>
        <v>#NAME?</v>
      </c>
      <c r="F16" s="41" t="e">
        <f ca="1">_xll.BDP(B16,"LAST_TRADEABLE_DT")</f>
        <v>#NAME?</v>
      </c>
      <c r="G16" s="79" t="s">
        <v>26</v>
      </c>
      <c r="H16" s="83">
        <v>44270</v>
      </c>
      <c r="I16" s="83">
        <v>44362</v>
      </c>
      <c r="J16" s="43"/>
      <c r="K16" s="44" t="e">
        <f t="shared" ca="1" si="1"/>
        <v>#NAME?</v>
      </c>
    </row>
    <row r="17" spans="1:11" x14ac:dyDescent="0.25">
      <c r="A17" s="188"/>
      <c r="B17" s="39" t="s">
        <v>49</v>
      </c>
      <c r="C17" s="79" t="e">
        <f ca="1">_xll.BDP(B17,"FUT_CONTRACT_EXP_MONTH_YEAR_RT")</f>
        <v>#NAME?</v>
      </c>
      <c r="D17" s="79" t="e">
        <f ca="1">_xll.BDP(B17,"LAST_PRICE")</f>
        <v>#NAME?</v>
      </c>
      <c r="E17" s="40" t="e">
        <f t="shared" ca="1" si="0"/>
        <v>#NAME?</v>
      </c>
      <c r="F17" s="41" t="e">
        <f ca="1">_xll.BDP(B17,"LAST_TRADEABLE_DT")</f>
        <v>#NAME?</v>
      </c>
      <c r="G17" s="79" t="s">
        <v>26</v>
      </c>
      <c r="H17" s="83">
        <v>44361</v>
      </c>
      <c r="I17" s="83">
        <v>44453</v>
      </c>
      <c r="J17" s="43"/>
      <c r="K17" s="44" t="e">
        <f t="shared" ca="1" si="1"/>
        <v>#NAME?</v>
      </c>
    </row>
    <row r="18" spans="1:11" ht="15.75" thickBot="1" x14ac:dyDescent="0.3">
      <c r="A18" s="189"/>
      <c r="B18" s="45" t="s">
        <v>54</v>
      </c>
      <c r="C18" s="78" t="e">
        <f ca="1">BDP(B18,"FUT_CONTRACT_EXP_MONTH_YEAR_RT")</f>
        <v>#NAME?</v>
      </c>
      <c r="D18" s="78" t="e">
        <f ca="1">_xll.BDP(B18,"LAST_PRICE")</f>
        <v>#NAME?</v>
      </c>
      <c r="E18" s="47" t="e">
        <f ca="1">100-D18</f>
        <v>#NAME?</v>
      </c>
      <c r="F18" s="48" t="e">
        <f ca="1">_xll.BDP(B18,"LAST_TRADEABLE_DT")</f>
        <v>#NAME?</v>
      </c>
      <c r="G18" s="78" t="s">
        <v>26</v>
      </c>
      <c r="H18" s="85">
        <v>44452</v>
      </c>
      <c r="I18" s="85">
        <v>44543</v>
      </c>
      <c r="J18" s="49"/>
      <c r="K18" s="50" t="e">
        <f t="shared" ca="1" si="1"/>
        <v>#NAME?</v>
      </c>
    </row>
    <row r="19" spans="1:11" x14ac:dyDescent="0.25">
      <c r="J19" s="64"/>
    </row>
    <row r="21" spans="1:11" ht="15" customHeight="1" thickBot="1" x14ac:dyDescent="0.3">
      <c r="B21" s="51" t="s">
        <v>12</v>
      </c>
      <c r="C21" s="52" t="s">
        <v>37</v>
      </c>
      <c r="D21" s="46"/>
      <c r="H21" s="29"/>
      <c r="I21" s="190"/>
      <c r="J21" s="190"/>
    </row>
    <row r="22" spans="1:11" ht="15" customHeight="1" thickBot="1" x14ac:dyDescent="0.3">
      <c r="A22" s="179" t="s">
        <v>38</v>
      </c>
      <c r="B22" s="182" t="s">
        <v>13</v>
      </c>
      <c r="C22" s="183"/>
      <c r="D22" s="183"/>
      <c r="E22" s="184"/>
      <c r="F22" s="182" t="s">
        <v>14</v>
      </c>
      <c r="G22" s="183"/>
      <c r="H22" s="183"/>
      <c r="I22" s="183"/>
      <c r="J22" s="77" t="s">
        <v>15</v>
      </c>
      <c r="K22" s="77" t="s">
        <v>16</v>
      </c>
    </row>
    <row r="23" spans="1:11" x14ac:dyDescent="0.25">
      <c r="A23" s="180"/>
      <c r="B23" s="32" t="s">
        <v>17</v>
      </c>
      <c r="C23" s="33" t="s">
        <v>18</v>
      </c>
      <c r="D23" s="33" t="s">
        <v>19</v>
      </c>
      <c r="E23" s="34" t="s">
        <v>20</v>
      </c>
      <c r="F23" s="32" t="s">
        <v>21</v>
      </c>
      <c r="G23" s="89" t="s">
        <v>22</v>
      </c>
      <c r="H23" s="90" t="s">
        <v>23</v>
      </c>
      <c r="I23" s="84" t="s">
        <v>24</v>
      </c>
      <c r="J23" s="91" t="s">
        <v>25</v>
      </c>
      <c r="K23" s="97" t="s">
        <v>93</v>
      </c>
    </row>
    <row r="24" spans="1:11" x14ac:dyDescent="0.25">
      <c r="A24" s="180"/>
      <c r="B24" s="41" t="s">
        <v>27</v>
      </c>
      <c r="C24" s="53" t="s">
        <v>39</v>
      </c>
      <c r="D24" s="86">
        <v>97.694999999999993</v>
      </c>
      <c r="E24" s="95">
        <v>2.3050000000000068</v>
      </c>
      <c r="F24" s="92" t="s">
        <v>71</v>
      </c>
      <c r="G24" s="79" t="s">
        <v>26</v>
      </c>
      <c r="H24" s="83">
        <v>43451</v>
      </c>
      <c r="I24" s="83">
        <v>43542</v>
      </c>
      <c r="J24" s="99">
        <v>1.9252763896273088</v>
      </c>
      <c r="K24" s="87">
        <f t="shared" ref="K24:K29" si="2">E24-J24</f>
        <v>0.37972361037269797</v>
      </c>
    </row>
    <row r="25" spans="1:11" x14ac:dyDescent="0.25">
      <c r="A25" s="180"/>
      <c r="B25" s="41" t="s">
        <v>28</v>
      </c>
      <c r="C25" s="53" t="s">
        <v>40</v>
      </c>
      <c r="D25" s="86">
        <v>97.52</v>
      </c>
      <c r="E25" s="95">
        <v>2.480000000000004</v>
      </c>
      <c r="F25" s="92" t="s">
        <v>72</v>
      </c>
      <c r="G25" s="79" t="s">
        <v>26</v>
      </c>
      <c r="H25" s="83">
        <v>43542</v>
      </c>
      <c r="I25" s="83">
        <v>43634</v>
      </c>
      <c r="J25" s="99">
        <v>2.0999722132086807</v>
      </c>
      <c r="K25" s="87">
        <f t="shared" si="2"/>
        <v>0.38002778679132332</v>
      </c>
    </row>
    <row r="26" spans="1:11" x14ac:dyDescent="0.25">
      <c r="A26" s="180"/>
      <c r="B26" s="41" t="s">
        <v>29</v>
      </c>
      <c r="C26" s="53" t="s">
        <v>41</v>
      </c>
      <c r="D26" s="86">
        <v>97.385000000000005</v>
      </c>
      <c r="E26" s="95">
        <v>2.6149999999999949</v>
      </c>
      <c r="F26" s="92" t="s">
        <v>73</v>
      </c>
      <c r="G26" s="79" t="s">
        <v>26</v>
      </c>
      <c r="H26" s="83">
        <v>43633</v>
      </c>
      <c r="I26" s="83">
        <v>43725</v>
      </c>
      <c r="J26" s="99">
        <v>2.2509455553002677</v>
      </c>
      <c r="K26" s="87">
        <f t="shared" si="2"/>
        <v>0.36405444469972714</v>
      </c>
    </row>
    <row r="27" spans="1:11" x14ac:dyDescent="0.25">
      <c r="A27" s="180"/>
      <c r="B27" s="41" t="s">
        <v>30</v>
      </c>
      <c r="C27" s="53" t="s">
        <v>42</v>
      </c>
      <c r="D27" s="86">
        <v>97.275000000000006</v>
      </c>
      <c r="E27" s="95">
        <v>2.7249999999999943</v>
      </c>
      <c r="F27" s="92" t="s">
        <v>74</v>
      </c>
      <c r="G27" s="79" t="s">
        <v>26</v>
      </c>
      <c r="H27" s="83">
        <v>43724</v>
      </c>
      <c r="I27" s="83">
        <v>43815</v>
      </c>
      <c r="J27" s="99">
        <v>2.3010143709348045</v>
      </c>
      <c r="K27" s="87">
        <f t="shared" si="2"/>
        <v>0.42398562906518977</v>
      </c>
    </row>
    <row r="28" spans="1:11" x14ac:dyDescent="0.25">
      <c r="A28" s="180"/>
      <c r="B28" s="41" t="s">
        <v>31</v>
      </c>
      <c r="C28" s="53" t="s">
        <v>43</v>
      </c>
      <c r="D28" s="86">
        <v>97.2</v>
      </c>
      <c r="E28" s="95">
        <v>2.7999999999999972</v>
      </c>
      <c r="F28" s="92" t="s">
        <v>75</v>
      </c>
      <c r="G28" s="79" t="s">
        <v>26</v>
      </c>
      <c r="H28" s="83">
        <v>43815</v>
      </c>
      <c r="I28" s="83">
        <v>43906</v>
      </c>
      <c r="J28" s="99">
        <v>2.355973293550599</v>
      </c>
      <c r="K28" s="87">
        <f t="shared" si="2"/>
        <v>0.44402670644939812</v>
      </c>
    </row>
    <row r="29" spans="1:11" x14ac:dyDescent="0.25">
      <c r="A29" s="180"/>
      <c r="B29" s="41" t="s">
        <v>32</v>
      </c>
      <c r="C29" s="53" t="s">
        <v>44</v>
      </c>
      <c r="D29" s="86">
        <v>97.155000000000001</v>
      </c>
      <c r="E29" s="95">
        <v>2.8449999999999989</v>
      </c>
      <c r="F29" s="92" t="s">
        <v>76</v>
      </c>
      <c r="G29" s="79" t="s">
        <v>26</v>
      </c>
      <c r="H29" s="83">
        <v>43906</v>
      </c>
      <c r="I29" s="83">
        <v>43998</v>
      </c>
      <c r="J29" s="99">
        <v>2.4468100523622893</v>
      </c>
      <c r="K29" s="87">
        <f t="shared" si="2"/>
        <v>0.39818994763770954</v>
      </c>
    </row>
    <row r="30" spans="1:11" x14ac:dyDescent="0.25">
      <c r="A30" s="180"/>
      <c r="B30" s="41" t="s">
        <v>33</v>
      </c>
      <c r="C30" s="53" t="s">
        <v>45</v>
      </c>
      <c r="D30" s="86">
        <v>97.135000000000005</v>
      </c>
      <c r="E30" s="95">
        <v>2.8649999999999949</v>
      </c>
      <c r="F30" s="92" t="s">
        <v>77</v>
      </c>
      <c r="G30" s="79" t="s">
        <v>26</v>
      </c>
      <c r="H30" s="83">
        <v>43997</v>
      </c>
      <c r="I30" s="83">
        <v>44089</v>
      </c>
      <c r="J30" s="99">
        <v>2.5353701345739865</v>
      </c>
      <c r="K30" s="87">
        <f t="shared" ref="K30:K35" si="3">E30-J30</f>
        <v>0.32962986542600836</v>
      </c>
    </row>
    <row r="31" spans="1:11" x14ac:dyDescent="0.25">
      <c r="A31" s="180"/>
      <c r="B31" s="41" t="s">
        <v>34</v>
      </c>
      <c r="C31" s="53" t="s">
        <v>46</v>
      </c>
      <c r="D31" s="86">
        <v>97.12</v>
      </c>
      <c r="E31" s="95">
        <v>2.8799999999999955</v>
      </c>
      <c r="F31" s="92" t="s">
        <v>78</v>
      </c>
      <c r="G31" s="79" t="s">
        <v>26</v>
      </c>
      <c r="H31" s="83">
        <v>44088</v>
      </c>
      <c r="I31" s="83">
        <v>44179</v>
      </c>
      <c r="J31" s="99">
        <v>2.5190984357645005</v>
      </c>
      <c r="K31" s="87">
        <f>E31-J31</f>
        <v>0.36090156423549491</v>
      </c>
    </row>
    <row r="32" spans="1:11" x14ac:dyDescent="0.25">
      <c r="A32" s="180"/>
      <c r="B32" s="41" t="s">
        <v>35</v>
      </c>
      <c r="C32" s="53" t="s">
        <v>47</v>
      </c>
      <c r="D32" s="86">
        <v>97.11</v>
      </c>
      <c r="E32" s="95">
        <v>2.8900000000000006</v>
      </c>
      <c r="F32" s="92" t="s">
        <v>79</v>
      </c>
      <c r="G32" s="79" t="s">
        <v>26</v>
      </c>
      <c r="H32" s="83">
        <v>44179</v>
      </c>
      <c r="I32" s="83">
        <v>44270</v>
      </c>
      <c r="J32" s="99">
        <v>2.4964976581816676</v>
      </c>
      <c r="K32" s="87">
        <f t="shared" si="3"/>
        <v>0.39350234181833299</v>
      </c>
    </row>
    <row r="33" spans="1:11" x14ac:dyDescent="0.25">
      <c r="A33" s="180"/>
      <c r="B33" s="41" t="s">
        <v>36</v>
      </c>
      <c r="C33" s="53" t="s">
        <v>48</v>
      </c>
      <c r="D33" s="86">
        <v>97.1</v>
      </c>
      <c r="E33" s="95">
        <v>2.9000000000000057</v>
      </c>
      <c r="F33" s="92" t="s">
        <v>80</v>
      </c>
      <c r="G33" s="79" t="s">
        <v>26</v>
      </c>
      <c r="H33" s="83">
        <v>44270</v>
      </c>
      <c r="I33" s="83">
        <v>44362</v>
      </c>
      <c r="J33" s="99">
        <v>2.541668028536975</v>
      </c>
      <c r="K33" s="87">
        <f t="shared" si="3"/>
        <v>0.35833197146303064</v>
      </c>
    </row>
    <row r="34" spans="1:11" x14ac:dyDescent="0.25">
      <c r="A34" s="180"/>
      <c r="B34" s="41" t="s">
        <v>49</v>
      </c>
      <c r="C34" s="53" t="s">
        <v>50</v>
      </c>
      <c r="D34" s="86">
        <v>97.11</v>
      </c>
      <c r="E34" s="95">
        <v>2.8900000000000006</v>
      </c>
      <c r="F34" s="92" t="s">
        <v>81</v>
      </c>
      <c r="G34" s="79" t="s">
        <v>26</v>
      </c>
      <c r="H34" s="83">
        <v>44361</v>
      </c>
      <c r="I34" s="83">
        <v>44453</v>
      </c>
      <c r="J34" s="99">
        <v>2.5855676382438646</v>
      </c>
      <c r="K34" s="87">
        <f t="shared" si="3"/>
        <v>0.30443236175613597</v>
      </c>
    </row>
    <row r="35" spans="1:11" ht="15.75" thickBot="1" x14ac:dyDescent="0.3">
      <c r="A35" s="181"/>
      <c r="B35" s="48" t="s">
        <v>54</v>
      </c>
      <c r="C35" s="54" t="s">
        <v>82</v>
      </c>
      <c r="D35" s="94">
        <v>97.12</v>
      </c>
      <c r="E35" s="96">
        <v>2.8799999999999955</v>
      </c>
      <c r="F35" s="93" t="s">
        <v>83</v>
      </c>
      <c r="G35" s="78" t="s">
        <v>26</v>
      </c>
      <c r="H35" s="85">
        <v>44452</v>
      </c>
      <c r="I35" s="85">
        <v>44543</v>
      </c>
      <c r="J35" s="100">
        <v>2.5256490647194942</v>
      </c>
      <c r="K35" s="88">
        <f t="shared" si="3"/>
        <v>0.35435093528050121</v>
      </c>
    </row>
  </sheetData>
  <mergeCells count="9">
    <mergeCell ref="A22:A35"/>
    <mergeCell ref="B22:E22"/>
    <mergeCell ref="F22:I22"/>
    <mergeCell ref="A3:B3"/>
    <mergeCell ref="C4:D4"/>
    <mergeCell ref="A5:A18"/>
    <mergeCell ref="B5:E5"/>
    <mergeCell ref="F5:I5"/>
    <mergeCell ref="I21:J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zoomScaleNormal="100" workbookViewId="0">
      <selection activeCell="B4" sqref="B4"/>
    </sheetView>
  </sheetViews>
  <sheetFormatPr defaultColWidth="11.42578125" defaultRowHeight="15" x14ac:dyDescent="0.25"/>
  <cols>
    <col min="1" max="1" width="25" style="106" customWidth="1"/>
    <col min="2" max="2" width="16.5703125" style="106" customWidth="1"/>
    <col min="3" max="3" width="14.85546875" style="106" customWidth="1"/>
    <col min="4" max="4" width="17" style="106" customWidth="1"/>
    <col min="5" max="5" width="18" style="106" customWidth="1"/>
    <col min="6" max="6" width="27.5703125" style="106" customWidth="1"/>
    <col min="7" max="7" width="18.5703125" style="106" customWidth="1"/>
    <col min="8" max="19" width="9.7109375" style="106" customWidth="1"/>
    <col min="20" max="20" width="8.5703125" style="106" customWidth="1"/>
    <col min="21" max="16384" width="11.42578125" style="106"/>
  </cols>
  <sheetData>
    <row r="1" spans="1:19" s="102" customFormat="1" ht="24.75" customHeight="1" x14ac:dyDescent="0.25">
      <c r="A1" s="200" t="s">
        <v>56</v>
      </c>
      <c r="B1" s="200"/>
      <c r="C1" s="200"/>
      <c r="D1" s="200"/>
      <c r="E1" s="200"/>
      <c r="F1" s="200"/>
      <c r="G1" s="200"/>
      <c r="H1" s="200"/>
      <c r="I1" s="200"/>
      <c r="J1" s="200"/>
      <c r="K1" s="200"/>
      <c r="L1" s="200"/>
      <c r="M1" s="101"/>
      <c r="N1" s="101"/>
      <c r="O1" s="101"/>
      <c r="P1" s="101"/>
      <c r="Q1" s="101"/>
      <c r="R1" s="101"/>
      <c r="S1" s="101"/>
    </row>
    <row r="2" spans="1:19" s="102" customFormat="1" ht="27" customHeight="1" x14ac:dyDescent="0.25">
      <c r="A2" s="201" t="s">
        <v>57</v>
      </c>
      <c r="B2" s="201"/>
      <c r="C2" s="201"/>
      <c r="D2" s="201"/>
      <c r="E2" s="201"/>
      <c r="F2" s="201"/>
      <c r="G2" s="201"/>
      <c r="H2" s="201"/>
      <c r="I2" s="201"/>
      <c r="J2" s="201"/>
      <c r="K2" s="201"/>
      <c r="L2" s="201"/>
      <c r="M2" s="201"/>
      <c r="N2" s="201"/>
      <c r="O2" s="201"/>
      <c r="P2" s="103"/>
      <c r="Q2" s="103"/>
      <c r="R2" s="103"/>
      <c r="S2" s="103"/>
    </row>
    <row r="3" spans="1:19" s="102" customFormat="1" ht="16.5" thickBot="1" x14ac:dyDescent="0.3">
      <c r="A3" s="202" t="s">
        <v>58</v>
      </c>
      <c r="B3" s="202"/>
      <c r="C3" s="202"/>
      <c r="D3" s="202"/>
      <c r="E3" s="202"/>
      <c r="F3" s="202"/>
      <c r="G3" s="202"/>
      <c r="H3" s="202"/>
      <c r="I3" s="202"/>
      <c r="J3" s="202"/>
      <c r="K3" s="202"/>
      <c r="L3" s="202"/>
      <c r="M3" s="104"/>
      <c r="N3" s="104"/>
      <c r="O3" s="104"/>
      <c r="P3" s="104"/>
      <c r="Q3" s="104"/>
      <c r="R3" s="104"/>
      <c r="S3" s="104"/>
    </row>
    <row r="4" spans="1:19" ht="17.100000000000001" customHeight="1" x14ac:dyDescent="0.25">
      <c r="A4" s="105" t="s">
        <v>101</v>
      </c>
      <c r="B4" s="148">
        <v>2.21</v>
      </c>
    </row>
    <row r="5" spans="1:19" ht="17.100000000000001" customHeight="1" thickBot="1" x14ac:dyDescent="0.3">
      <c r="A5" s="107" t="s">
        <v>59</v>
      </c>
      <c r="B5" s="149">
        <v>0.35</v>
      </c>
      <c r="D5" s="108"/>
      <c r="E5" s="108"/>
      <c r="F5" s="109"/>
      <c r="G5" s="110"/>
      <c r="H5" s="111"/>
      <c r="I5" s="112"/>
      <c r="J5" s="112"/>
    </row>
    <row r="6" spans="1:19" ht="15.75" thickBot="1" x14ac:dyDescent="0.3">
      <c r="A6" s="113"/>
      <c r="B6" s="113"/>
      <c r="D6" s="108"/>
      <c r="E6" s="108"/>
      <c r="H6" s="111"/>
      <c r="I6" s="112"/>
      <c r="J6" s="112"/>
    </row>
    <row r="7" spans="1:19" ht="43.15" customHeight="1" x14ac:dyDescent="0.25">
      <c r="A7" s="114" t="s">
        <v>116</v>
      </c>
      <c r="B7" s="114" t="s">
        <v>60</v>
      </c>
      <c r="C7" s="115" t="s">
        <v>61</v>
      </c>
      <c r="D7" s="116" t="s">
        <v>62</v>
      </c>
      <c r="E7" s="117" t="s">
        <v>63</v>
      </c>
      <c r="F7" s="118" t="s">
        <v>64</v>
      </c>
      <c r="G7" s="119" t="s">
        <v>65</v>
      </c>
      <c r="H7" s="120"/>
      <c r="I7" s="112"/>
      <c r="J7" s="112"/>
    </row>
    <row r="8" spans="1:19" ht="17.100000000000001" customHeight="1" x14ac:dyDescent="0.25">
      <c r="A8" s="151" t="s">
        <v>104</v>
      </c>
      <c r="B8" s="151">
        <v>43451</v>
      </c>
      <c r="C8" s="152">
        <v>97.67</v>
      </c>
      <c r="D8" s="121">
        <f t="shared" ref="D8:D19" si="0">100-C8</f>
        <v>2.3299999999999983</v>
      </c>
      <c r="E8" s="150">
        <f>B5</f>
        <v>0.35</v>
      </c>
      <c r="F8" s="122" t="str">
        <f>IF(((D8-$B$4)-(E8-$B$5))&gt;0,"+"&amp;(_xlfn.FLOOR.MATH(((D8-$B$4)-(E8-$B$5))-0.0001,0.25,0)+0.25)*100&amp;" bps",(_xlfn.FLOOR.MATH(((D8-$B$4)-(E8-$B$5)),0.25,0))*100&amp;" bps")</f>
        <v>+25 bps</v>
      </c>
      <c r="G8" s="123">
        <f>ABS(((D8-(E8-$B$5))-($B$4+IF(((D8-$B$4)-(E8-$B$5))&gt;0,(_xlfn.FLOOR.MATH(((((D8-$B$4)-(E8-$B$5))))-0.0001,0.25,0)),(_xlfn.FLOOR.MATH(((((D8-$B$4)-(E8-$B$5)))),0.25,0)+0.25))))/0.25)</f>
        <v>0.47999999999999332</v>
      </c>
      <c r="J8" s="124">
        <f>B8</f>
        <v>43451</v>
      </c>
      <c r="K8" s="125">
        <f t="shared" ref="K8:K19" si="1">G8</f>
        <v>0.47999999999999332</v>
      </c>
      <c r="L8" s="126">
        <f>IF(D8-$B$4&gt;0,(_xlfn.FLOOR.MATH(((D8-$B$4)-(E8-$B$5))-0.0001,0.25,0)+0.25)*100,(_xlfn.FLOOR.MATH(((D8-$B$4)-(E8-$B$5)),0.25,0))*100)</f>
        <v>25</v>
      </c>
    </row>
    <row r="9" spans="1:19" ht="17.100000000000001" customHeight="1" x14ac:dyDescent="0.25">
      <c r="A9" s="151" t="s">
        <v>105</v>
      </c>
      <c r="B9" s="151">
        <v>43542</v>
      </c>
      <c r="C9" s="152">
        <v>97.46</v>
      </c>
      <c r="D9" s="121">
        <f t="shared" si="0"/>
        <v>2.5400000000000063</v>
      </c>
      <c r="E9" s="150">
        <f>B5</f>
        <v>0.35</v>
      </c>
      <c r="F9" s="122" t="str">
        <f t="shared" ref="F9:F19" si="2">IF(((D9-$B$4)-(E9-$B$5))&gt;0,"+"&amp;(_xlfn.FLOOR.MATH(((D9-$B$4)-(E9-$B$5))-0.0001,0.25,0)+0.25)*100&amp;" bps",(_xlfn.FLOOR.MATH(((D9-$B$4)-(E9-$B$5)),0.25,0))*100&amp;" bps")</f>
        <v>+50 bps</v>
      </c>
      <c r="G9" s="123">
        <f t="shared" ref="G9:G19" si="3">ABS(((D9-(E9-$B$5))-($B$4+IF(((D9-$B$4)-(E9-$B$5))&gt;0,(_xlfn.FLOOR.MATH(((((D9-$B$4)-(E9-$B$5))))-0.0001,0.25,0)),(_xlfn.FLOOR.MATH(((((D9-$B$4)-(E9-$B$5)))),0.25,0)+0.25))))/0.25)</f>
        <v>0.32000000000002515</v>
      </c>
      <c r="J9" s="124">
        <f t="shared" ref="J9:J19" si="4">B9</f>
        <v>43542</v>
      </c>
      <c r="K9" s="125">
        <f t="shared" si="1"/>
        <v>0.32000000000002515</v>
      </c>
      <c r="L9" s="126">
        <f t="shared" ref="L9:L19" si="5">IF(D9-$B$4&gt;0,(_xlfn.FLOOR.MATH(((D9-$B$4)-(E9-$B$5))-0.0001,0.25,0)+0.25)*100,(_xlfn.FLOOR.MATH(((D9-$B$4)-(E9-$B$5)),0.25,0))*100)</f>
        <v>50</v>
      </c>
    </row>
    <row r="10" spans="1:19" ht="17.100000000000001" customHeight="1" x14ac:dyDescent="0.25">
      <c r="A10" s="151" t="s">
        <v>106</v>
      </c>
      <c r="B10" s="151">
        <v>43633</v>
      </c>
      <c r="C10" s="152">
        <v>97.314999999999998</v>
      </c>
      <c r="D10" s="121">
        <f t="shared" si="0"/>
        <v>2.6850000000000023</v>
      </c>
      <c r="E10" s="150">
        <f>B5</f>
        <v>0.35</v>
      </c>
      <c r="F10" s="122" t="str">
        <f t="shared" si="2"/>
        <v>+50 bps</v>
      </c>
      <c r="G10" s="123">
        <f t="shared" si="3"/>
        <v>0.90000000000000924</v>
      </c>
      <c r="J10" s="124">
        <f t="shared" si="4"/>
        <v>43633</v>
      </c>
      <c r="K10" s="125">
        <f t="shared" si="1"/>
        <v>0.90000000000000924</v>
      </c>
      <c r="L10" s="126">
        <f t="shared" si="5"/>
        <v>50</v>
      </c>
    </row>
    <row r="11" spans="1:19" ht="17.100000000000001" customHeight="1" x14ac:dyDescent="0.25">
      <c r="A11" s="151" t="s">
        <v>107</v>
      </c>
      <c r="B11" s="151">
        <v>43724</v>
      </c>
      <c r="C11" s="152">
        <v>97.21</v>
      </c>
      <c r="D11" s="121">
        <f t="shared" si="0"/>
        <v>2.7900000000000063</v>
      </c>
      <c r="E11" s="150">
        <f>B5</f>
        <v>0.35</v>
      </c>
      <c r="F11" s="122" t="str">
        <f t="shared" si="2"/>
        <v>+75 bps</v>
      </c>
      <c r="G11" s="123">
        <f t="shared" si="3"/>
        <v>0.32000000000002515</v>
      </c>
      <c r="J11" s="124">
        <f t="shared" si="4"/>
        <v>43724</v>
      </c>
      <c r="K11" s="125">
        <f t="shared" si="1"/>
        <v>0.32000000000002515</v>
      </c>
      <c r="L11" s="126">
        <f t="shared" si="5"/>
        <v>75</v>
      </c>
    </row>
    <row r="12" spans="1:19" ht="17.100000000000001" customHeight="1" x14ac:dyDescent="0.25">
      <c r="A12" s="151" t="s">
        <v>108</v>
      </c>
      <c r="B12" s="151">
        <v>43815</v>
      </c>
      <c r="C12" s="152">
        <v>97.135000000000005</v>
      </c>
      <c r="D12" s="121">
        <f t="shared" si="0"/>
        <v>2.8649999999999949</v>
      </c>
      <c r="E12" s="150">
        <f>B5</f>
        <v>0.35</v>
      </c>
      <c r="F12" s="122" t="str">
        <f t="shared" si="2"/>
        <v>+75 bps</v>
      </c>
      <c r="G12" s="123">
        <f t="shared" si="3"/>
        <v>0.61999999999997968</v>
      </c>
      <c r="J12" s="124">
        <f t="shared" si="4"/>
        <v>43815</v>
      </c>
      <c r="K12" s="125">
        <f t="shared" si="1"/>
        <v>0.61999999999997968</v>
      </c>
      <c r="L12" s="126">
        <f t="shared" si="5"/>
        <v>75</v>
      </c>
    </row>
    <row r="13" spans="1:19" ht="17.100000000000001" customHeight="1" x14ac:dyDescent="0.25">
      <c r="A13" s="151" t="s">
        <v>109</v>
      </c>
      <c r="B13" s="151">
        <v>43906</v>
      </c>
      <c r="C13" s="152">
        <v>97.1</v>
      </c>
      <c r="D13" s="121">
        <f t="shared" si="0"/>
        <v>2.9000000000000057</v>
      </c>
      <c r="E13" s="150">
        <f>B5</f>
        <v>0.35</v>
      </c>
      <c r="F13" s="122" t="str">
        <f t="shared" si="2"/>
        <v>+75 bps</v>
      </c>
      <c r="G13" s="123">
        <f t="shared" si="3"/>
        <v>0.76000000000002288</v>
      </c>
      <c r="J13" s="124">
        <f t="shared" si="4"/>
        <v>43906</v>
      </c>
      <c r="K13" s="125">
        <f t="shared" si="1"/>
        <v>0.76000000000002288</v>
      </c>
      <c r="L13" s="126">
        <f t="shared" si="5"/>
        <v>75</v>
      </c>
    </row>
    <row r="14" spans="1:19" ht="17.100000000000001" customHeight="1" x14ac:dyDescent="0.25">
      <c r="A14" s="151" t="s">
        <v>110</v>
      </c>
      <c r="B14" s="151">
        <v>43997</v>
      </c>
      <c r="C14" s="152">
        <v>97.084999999999994</v>
      </c>
      <c r="D14" s="121">
        <f t="shared" si="0"/>
        <v>2.9150000000000063</v>
      </c>
      <c r="E14" s="150">
        <f>B5</f>
        <v>0.35</v>
      </c>
      <c r="F14" s="122" t="str">
        <f t="shared" si="2"/>
        <v>+75 bps</v>
      </c>
      <c r="G14" s="123">
        <f t="shared" si="3"/>
        <v>0.82000000000002515</v>
      </c>
      <c r="J14" s="124">
        <f t="shared" si="4"/>
        <v>43997</v>
      </c>
      <c r="K14" s="125">
        <f t="shared" si="1"/>
        <v>0.82000000000002515</v>
      </c>
      <c r="L14" s="126">
        <f t="shared" si="5"/>
        <v>75</v>
      </c>
    </row>
    <row r="15" spans="1:19" ht="17.100000000000001" customHeight="1" x14ac:dyDescent="0.25">
      <c r="A15" s="151" t="s">
        <v>111</v>
      </c>
      <c r="B15" s="151">
        <v>44088</v>
      </c>
      <c r="C15" s="152">
        <v>97.08</v>
      </c>
      <c r="D15" s="121">
        <f t="shared" si="0"/>
        <v>2.9200000000000017</v>
      </c>
      <c r="E15" s="150">
        <f>B5</f>
        <v>0.35</v>
      </c>
      <c r="F15" s="122" t="str">
        <f t="shared" si="2"/>
        <v>+75 bps</v>
      </c>
      <c r="G15" s="123">
        <f t="shared" si="3"/>
        <v>0.84000000000000696</v>
      </c>
      <c r="J15" s="124">
        <f t="shared" si="4"/>
        <v>44088</v>
      </c>
      <c r="K15" s="125">
        <f t="shared" si="1"/>
        <v>0.84000000000000696</v>
      </c>
      <c r="L15" s="126">
        <f t="shared" si="5"/>
        <v>75</v>
      </c>
    </row>
    <row r="16" spans="1:19" ht="17.100000000000001" customHeight="1" x14ac:dyDescent="0.25">
      <c r="A16" s="151" t="s">
        <v>112</v>
      </c>
      <c r="B16" s="151">
        <v>44179</v>
      </c>
      <c r="C16" s="152">
        <v>97.07</v>
      </c>
      <c r="D16" s="121">
        <f t="shared" si="0"/>
        <v>2.9300000000000068</v>
      </c>
      <c r="E16" s="150">
        <f>B5</f>
        <v>0.35</v>
      </c>
      <c r="F16" s="122" t="str">
        <f t="shared" si="2"/>
        <v>+75 bps</v>
      </c>
      <c r="G16" s="123">
        <f t="shared" si="3"/>
        <v>0.88000000000002743</v>
      </c>
      <c r="J16" s="124">
        <f t="shared" si="4"/>
        <v>44179</v>
      </c>
      <c r="K16" s="125">
        <f t="shared" si="1"/>
        <v>0.88000000000002743</v>
      </c>
      <c r="L16" s="126">
        <f t="shared" si="5"/>
        <v>75</v>
      </c>
    </row>
    <row r="17" spans="1:20" ht="17.100000000000001" customHeight="1" x14ac:dyDescent="0.25">
      <c r="A17" s="151" t="s">
        <v>113</v>
      </c>
      <c r="B17" s="151">
        <v>44270</v>
      </c>
      <c r="C17" s="152">
        <v>97.07</v>
      </c>
      <c r="D17" s="121">
        <f t="shared" si="0"/>
        <v>2.9300000000000068</v>
      </c>
      <c r="E17" s="150">
        <f>B5</f>
        <v>0.35</v>
      </c>
      <c r="F17" s="122" t="str">
        <f t="shared" si="2"/>
        <v>+75 bps</v>
      </c>
      <c r="G17" s="123">
        <f t="shared" si="3"/>
        <v>0.88000000000002743</v>
      </c>
      <c r="J17" s="124">
        <f t="shared" si="4"/>
        <v>44270</v>
      </c>
      <c r="K17" s="125">
        <f t="shared" si="1"/>
        <v>0.88000000000002743</v>
      </c>
      <c r="L17" s="126">
        <f t="shared" si="5"/>
        <v>75</v>
      </c>
    </row>
    <row r="18" spans="1:20" ht="17.100000000000001" customHeight="1" x14ac:dyDescent="0.25">
      <c r="A18" s="151" t="s">
        <v>114</v>
      </c>
      <c r="B18" s="151">
        <v>44361</v>
      </c>
      <c r="C18" s="152">
        <v>97.07</v>
      </c>
      <c r="D18" s="121">
        <f t="shared" si="0"/>
        <v>2.9300000000000068</v>
      </c>
      <c r="E18" s="150">
        <f>B5</f>
        <v>0.35</v>
      </c>
      <c r="F18" s="122" t="str">
        <f t="shared" si="2"/>
        <v>+75 bps</v>
      </c>
      <c r="G18" s="123">
        <f t="shared" si="3"/>
        <v>0.88000000000002743</v>
      </c>
      <c r="J18" s="124">
        <f t="shared" si="4"/>
        <v>44361</v>
      </c>
      <c r="K18" s="125">
        <f t="shared" si="1"/>
        <v>0.88000000000002743</v>
      </c>
      <c r="L18" s="126">
        <f t="shared" si="5"/>
        <v>75</v>
      </c>
    </row>
    <row r="19" spans="1:20" ht="17.100000000000001" customHeight="1" x14ac:dyDescent="0.25">
      <c r="A19" s="151" t="s">
        <v>115</v>
      </c>
      <c r="B19" s="151">
        <v>44453</v>
      </c>
      <c r="C19" s="152">
        <v>97.06</v>
      </c>
      <c r="D19" s="121">
        <f t="shared" si="0"/>
        <v>2.9399999999999977</v>
      </c>
      <c r="E19" s="150">
        <f>B5</f>
        <v>0.35</v>
      </c>
      <c r="F19" s="122" t="str">
        <f t="shared" si="2"/>
        <v>+75 bps</v>
      </c>
      <c r="G19" s="123">
        <f t="shared" si="3"/>
        <v>0.91999999999999105</v>
      </c>
      <c r="J19" s="124">
        <f t="shared" si="4"/>
        <v>44453</v>
      </c>
      <c r="K19" s="125">
        <f t="shared" si="1"/>
        <v>0.91999999999999105</v>
      </c>
      <c r="L19" s="126">
        <f t="shared" si="5"/>
        <v>75</v>
      </c>
    </row>
    <row r="20" spans="1:20" ht="25.15" customHeight="1" thickBot="1" x14ac:dyDescent="0.3">
      <c r="A20" s="203" t="s">
        <v>103</v>
      </c>
      <c r="B20" s="204"/>
      <c r="C20" s="204"/>
      <c r="D20" s="204"/>
      <c r="E20" s="204"/>
      <c r="F20" s="204"/>
      <c r="G20" s="205"/>
      <c r="H20" s="111"/>
      <c r="I20" s="112"/>
      <c r="J20" s="112"/>
    </row>
    <row r="21" spans="1:20" ht="15.75" thickBot="1" x14ac:dyDescent="0.3">
      <c r="A21" s="127"/>
      <c r="B21" s="127"/>
      <c r="C21" s="127"/>
      <c r="D21" s="127"/>
      <c r="E21" s="127"/>
      <c r="F21" s="127"/>
      <c r="G21" s="127"/>
      <c r="H21" s="111"/>
      <c r="I21" s="112"/>
      <c r="J21" s="112"/>
    </row>
    <row r="22" spans="1:20" s="128" customFormat="1" ht="17.100000000000001" customHeight="1" thickBot="1" x14ac:dyDescent="0.3">
      <c r="A22" s="206" t="s">
        <v>66</v>
      </c>
      <c r="B22" s="206"/>
      <c r="C22" s="206"/>
      <c r="D22" s="206"/>
      <c r="E22" s="206"/>
      <c r="F22" s="207"/>
      <c r="G22" s="210" t="s">
        <v>67</v>
      </c>
      <c r="H22" s="212" t="s">
        <v>68</v>
      </c>
      <c r="I22" s="213"/>
      <c r="J22" s="213"/>
      <c r="K22" s="213"/>
      <c r="L22" s="213"/>
      <c r="M22" s="213"/>
      <c r="N22" s="213"/>
      <c r="O22" s="213"/>
      <c r="P22" s="213"/>
      <c r="Q22" s="213"/>
      <c r="R22" s="213"/>
      <c r="S22" s="214"/>
      <c r="T22" s="106"/>
    </row>
    <row r="23" spans="1:20" ht="17.100000000000001" customHeight="1" thickBot="1" x14ac:dyDescent="0.3">
      <c r="A23" s="208"/>
      <c r="B23" s="208"/>
      <c r="C23" s="208"/>
      <c r="D23" s="208"/>
      <c r="E23" s="208"/>
      <c r="F23" s="209"/>
      <c r="G23" s="211"/>
      <c r="H23" s="129">
        <f>B8</f>
        <v>43451</v>
      </c>
      <c r="I23" s="130">
        <f>B9</f>
        <v>43542</v>
      </c>
      <c r="J23" s="130">
        <f>B10</f>
        <v>43633</v>
      </c>
      <c r="K23" s="130">
        <f>B11</f>
        <v>43724</v>
      </c>
      <c r="L23" s="130">
        <f>B12</f>
        <v>43815</v>
      </c>
      <c r="M23" s="130">
        <f>B13</f>
        <v>43906</v>
      </c>
      <c r="N23" s="130">
        <f>B14</f>
        <v>43997</v>
      </c>
      <c r="O23" s="130">
        <f>B15</f>
        <v>44088</v>
      </c>
      <c r="P23" s="130">
        <f>B16</f>
        <v>44179</v>
      </c>
      <c r="Q23" s="130">
        <f>B17</f>
        <v>44270</v>
      </c>
      <c r="R23" s="130">
        <f>B18</f>
        <v>44361</v>
      </c>
      <c r="S23" s="131">
        <f>B19</f>
        <v>44453</v>
      </c>
    </row>
    <row r="24" spans="1:20" ht="17.100000000000001" customHeight="1" x14ac:dyDescent="0.25">
      <c r="A24" s="208"/>
      <c r="B24" s="208"/>
      <c r="C24" s="208"/>
      <c r="D24" s="208"/>
      <c r="E24" s="208"/>
      <c r="F24" s="209"/>
      <c r="G24" s="132">
        <v>125</v>
      </c>
      <c r="H24" s="133" t="str">
        <f t="shared" ref="H24:H33" si="6">IF(G24=L$8,K$8,"")</f>
        <v/>
      </c>
      <c r="I24" s="133" t="str">
        <f t="shared" ref="I24:I33" si="7">IF(G24=L$9,K$9,"")</f>
        <v/>
      </c>
      <c r="J24" s="133" t="str">
        <f t="shared" ref="J24:J33" si="8">IF(G24=L$10,K$10,"")</f>
        <v/>
      </c>
      <c r="K24" s="133" t="str">
        <f t="shared" ref="K24:K33" si="9">IF(G24=L$11,K$11,"")</f>
        <v/>
      </c>
      <c r="L24" s="133" t="str">
        <f t="shared" ref="L24:L33" si="10">IF(G24=L$12,K$12,"")</f>
        <v/>
      </c>
      <c r="M24" s="133" t="str">
        <f t="shared" ref="M24:M33" si="11">IF(G24=L$13,K$13,"")</f>
        <v/>
      </c>
      <c r="N24" s="133" t="str">
        <f t="shared" ref="N24:N33" si="12">IF(G24=L$14,K$14,"")</f>
        <v/>
      </c>
      <c r="O24" s="133" t="str">
        <f t="shared" ref="O24:O33" si="13">IF(G24=L$15,K$15,"")</f>
        <v/>
      </c>
      <c r="P24" s="133" t="str">
        <f t="shared" ref="P24:P33" si="14">IF(G24=L$16,K$16,"")</f>
        <v/>
      </c>
      <c r="Q24" s="133" t="str">
        <f t="shared" ref="Q24:Q33" si="15">IF(G24=L$17,K$17,"")</f>
        <v/>
      </c>
      <c r="R24" s="133" t="str">
        <f t="shared" ref="R24:R33" si="16">IF(G24=L$18,K$18,"")</f>
        <v/>
      </c>
      <c r="S24" s="134" t="str">
        <f t="shared" ref="S24:S33" si="17">IF(G24=L$19,K$19,"")</f>
        <v/>
      </c>
    </row>
    <row r="25" spans="1:20" ht="17.100000000000001" customHeight="1" x14ac:dyDescent="0.25">
      <c r="A25" s="208"/>
      <c r="B25" s="208"/>
      <c r="C25" s="208"/>
      <c r="D25" s="208"/>
      <c r="E25" s="208"/>
      <c r="F25" s="209"/>
      <c r="G25" s="135">
        <v>100</v>
      </c>
      <c r="H25" s="136" t="str">
        <f t="shared" si="6"/>
        <v/>
      </c>
      <c r="I25" s="136" t="str">
        <f t="shared" si="7"/>
        <v/>
      </c>
      <c r="J25" s="136" t="str">
        <f t="shared" si="8"/>
        <v/>
      </c>
      <c r="K25" s="136" t="str">
        <f t="shared" si="9"/>
        <v/>
      </c>
      <c r="L25" s="136" t="str">
        <f t="shared" si="10"/>
        <v/>
      </c>
      <c r="M25" s="136" t="str">
        <f t="shared" si="11"/>
        <v/>
      </c>
      <c r="N25" s="136" t="str">
        <f t="shared" si="12"/>
        <v/>
      </c>
      <c r="O25" s="136" t="str">
        <f t="shared" si="13"/>
        <v/>
      </c>
      <c r="P25" s="136" t="str">
        <f t="shared" si="14"/>
        <v/>
      </c>
      <c r="Q25" s="136" t="str">
        <f t="shared" si="15"/>
        <v/>
      </c>
      <c r="R25" s="136" t="str">
        <f t="shared" si="16"/>
        <v/>
      </c>
      <c r="S25" s="137" t="str">
        <f t="shared" si="17"/>
        <v/>
      </c>
    </row>
    <row r="26" spans="1:20" ht="17.100000000000001" customHeight="1" x14ac:dyDescent="0.25">
      <c r="A26" s="208"/>
      <c r="B26" s="208"/>
      <c r="C26" s="208"/>
      <c r="D26" s="208"/>
      <c r="E26" s="208"/>
      <c r="F26" s="209"/>
      <c r="G26" s="138">
        <v>75</v>
      </c>
      <c r="H26" s="136" t="str">
        <f t="shared" si="6"/>
        <v/>
      </c>
      <c r="I26" s="136" t="str">
        <f t="shared" si="7"/>
        <v/>
      </c>
      <c r="J26" s="136" t="str">
        <f t="shared" si="8"/>
        <v/>
      </c>
      <c r="K26" s="136">
        <f t="shared" si="9"/>
        <v>0.32000000000002515</v>
      </c>
      <c r="L26" s="136">
        <f t="shared" si="10"/>
        <v>0.61999999999997968</v>
      </c>
      <c r="M26" s="136">
        <f t="shared" si="11"/>
        <v>0.76000000000002288</v>
      </c>
      <c r="N26" s="136">
        <f t="shared" si="12"/>
        <v>0.82000000000002515</v>
      </c>
      <c r="O26" s="136">
        <f t="shared" si="13"/>
        <v>0.84000000000000696</v>
      </c>
      <c r="P26" s="136">
        <f t="shared" si="14"/>
        <v>0.88000000000002743</v>
      </c>
      <c r="Q26" s="136">
        <f t="shared" si="15"/>
        <v>0.88000000000002743</v>
      </c>
      <c r="R26" s="136">
        <f t="shared" si="16"/>
        <v>0.88000000000002743</v>
      </c>
      <c r="S26" s="137">
        <f t="shared" si="17"/>
        <v>0.91999999999999105</v>
      </c>
    </row>
    <row r="27" spans="1:20" s="140" customFormat="1" ht="16.5" customHeight="1" x14ac:dyDescent="0.25">
      <c r="A27" s="208"/>
      <c r="B27" s="208"/>
      <c r="C27" s="208"/>
      <c r="D27" s="208"/>
      <c r="E27" s="208"/>
      <c r="F27" s="209"/>
      <c r="G27" s="139">
        <v>50</v>
      </c>
      <c r="H27" s="136" t="str">
        <f t="shared" si="6"/>
        <v/>
      </c>
      <c r="I27" s="136">
        <f t="shared" si="7"/>
        <v>0.32000000000002515</v>
      </c>
      <c r="J27" s="136">
        <f t="shared" si="8"/>
        <v>0.90000000000000924</v>
      </c>
      <c r="K27" s="136" t="str">
        <f t="shared" si="9"/>
        <v/>
      </c>
      <c r="L27" s="136" t="str">
        <f t="shared" si="10"/>
        <v/>
      </c>
      <c r="M27" s="136" t="str">
        <f t="shared" si="11"/>
        <v/>
      </c>
      <c r="N27" s="136" t="str">
        <f t="shared" si="12"/>
        <v/>
      </c>
      <c r="O27" s="136" t="str">
        <f t="shared" si="13"/>
        <v/>
      </c>
      <c r="P27" s="136" t="str">
        <f t="shared" si="14"/>
        <v/>
      </c>
      <c r="Q27" s="136" t="str">
        <f t="shared" si="15"/>
        <v/>
      </c>
      <c r="R27" s="136" t="str">
        <f t="shared" si="16"/>
        <v/>
      </c>
      <c r="S27" s="137" t="str">
        <f t="shared" si="17"/>
        <v/>
      </c>
    </row>
    <row r="28" spans="1:20" s="140" customFormat="1" ht="16.5" customHeight="1" x14ac:dyDescent="0.25">
      <c r="A28" s="208"/>
      <c r="B28" s="208"/>
      <c r="C28" s="208"/>
      <c r="D28" s="208"/>
      <c r="E28" s="208"/>
      <c r="F28" s="209"/>
      <c r="G28" s="141">
        <v>25</v>
      </c>
      <c r="H28" s="136">
        <f t="shared" si="6"/>
        <v>0.47999999999999332</v>
      </c>
      <c r="I28" s="136" t="str">
        <f t="shared" si="7"/>
        <v/>
      </c>
      <c r="J28" s="136" t="str">
        <f t="shared" si="8"/>
        <v/>
      </c>
      <c r="K28" s="136" t="str">
        <f t="shared" si="9"/>
        <v/>
      </c>
      <c r="L28" s="136" t="str">
        <f t="shared" si="10"/>
        <v/>
      </c>
      <c r="M28" s="136" t="str">
        <f t="shared" si="11"/>
        <v/>
      </c>
      <c r="N28" s="136" t="str">
        <f t="shared" si="12"/>
        <v/>
      </c>
      <c r="O28" s="136" t="str">
        <f t="shared" si="13"/>
        <v/>
      </c>
      <c r="P28" s="136" t="str">
        <f t="shared" si="14"/>
        <v/>
      </c>
      <c r="Q28" s="136" t="str">
        <f t="shared" si="15"/>
        <v/>
      </c>
      <c r="R28" s="136" t="str">
        <f t="shared" si="16"/>
        <v/>
      </c>
      <c r="S28" s="137" t="str">
        <f t="shared" si="17"/>
        <v/>
      </c>
    </row>
    <row r="29" spans="1:20" s="140" customFormat="1" ht="17.100000000000001" customHeight="1" thickBot="1" x14ac:dyDescent="0.3">
      <c r="A29" s="208"/>
      <c r="B29" s="208"/>
      <c r="C29" s="208"/>
      <c r="D29" s="208"/>
      <c r="E29" s="208"/>
      <c r="F29" s="209"/>
      <c r="G29" s="142">
        <v>0</v>
      </c>
      <c r="H29" s="143" t="str">
        <f t="shared" si="6"/>
        <v/>
      </c>
      <c r="I29" s="143" t="str">
        <f t="shared" si="7"/>
        <v/>
      </c>
      <c r="J29" s="143" t="str">
        <f t="shared" si="8"/>
        <v/>
      </c>
      <c r="K29" s="143" t="str">
        <f t="shared" si="9"/>
        <v/>
      </c>
      <c r="L29" s="143" t="str">
        <f t="shared" si="10"/>
        <v/>
      </c>
      <c r="M29" s="143" t="str">
        <f t="shared" si="11"/>
        <v/>
      </c>
      <c r="N29" s="143" t="str">
        <f t="shared" si="12"/>
        <v/>
      </c>
      <c r="O29" s="143" t="str">
        <f t="shared" si="13"/>
        <v/>
      </c>
      <c r="P29" s="143" t="str">
        <f t="shared" si="14"/>
        <v/>
      </c>
      <c r="Q29" s="143" t="str">
        <f t="shared" si="15"/>
        <v/>
      </c>
      <c r="R29" s="143" t="str">
        <f t="shared" si="16"/>
        <v/>
      </c>
      <c r="S29" s="144" t="str">
        <f t="shared" si="17"/>
        <v/>
      </c>
    </row>
    <row r="30" spans="1:20" s="140" customFormat="1" ht="17.100000000000001" customHeight="1" x14ac:dyDescent="0.25">
      <c r="A30" s="208"/>
      <c r="B30" s="208"/>
      <c r="C30" s="208"/>
      <c r="D30" s="208"/>
      <c r="E30" s="208"/>
      <c r="F30" s="209"/>
      <c r="G30" s="141">
        <v>-25</v>
      </c>
      <c r="H30" s="136" t="str">
        <f t="shared" si="6"/>
        <v/>
      </c>
      <c r="I30" s="136" t="str">
        <f t="shared" si="7"/>
        <v/>
      </c>
      <c r="J30" s="136" t="str">
        <f t="shared" si="8"/>
        <v/>
      </c>
      <c r="K30" s="136" t="str">
        <f t="shared" si="9"/>
        <v/>
      </c>
      <c r="L30" s="136" t="str">
        <f t="shared" si="10"/>
        <v/>
      </c>
      <c r="M30" s="136" t="str">
        <f t="shared" si="11"/>
        <v/>
      </c>
      <c r="N30" s="136" t="str">
        <f t="shared" si="12"/>
        <v/>
      </c>
      <c r="O30" s="136" t="str">
        <f t="shared" si="13"/>
        <v/>
      </c>
      <c r="P30" s="136" t="str">
        <f t="shared" si="14"/>
        <v/>
      </c>
      <c r="Q30" s="136" t="str">
        <f t="shared" si="15"/>
        <v/>
      </c>
      <c r="R30" s="136" t="str">
        <f t="shared" si="16"/>
        <v/>
      </c>
      <c r="S30" s="137" t="str">
        <f t="shared" si="17"/>
        <v/>
      </c>
    </row>
    <row r="31" spans="1:20" s="140" customFormat="1" ht="17.100000000000001" customHeight="1" x14ac:dyDescent="0.25">
      <c r="A31" s="208"/>
      <c r="B31" s="208"/>
      <c r="C31" s="208"/>
      <c r="D31" s="208"/>
      <c r="E31" s="208"/>
      <c r="F31" s="209"/>
      <c r="G31" s="139">
        <v>-50</v>
      </c>
      <c r="H31" s="136" t="str">
        <f t="shared" si="6"/>
        <v/>
      </c>
      <c r="I31" s="136" t="str">
        <f t="shared" si="7"/>
        <v/>
      </c>
      <c r="J31" s="136" t="str">
        <f t="shared" si="8"/>
        <v/>
      </c>
      <c r="K31" s="136" t="str">
        <f t="shared" si="9"/>
        <v/>
      </c>
      <c r="L31" s="136" t="str">
        <f t="shared" si="10"/>
        <v/>
      </c>
      <c r="M31" s="136" t="str">
        <f t="shared" si="11"/>
        <v/>
      </c>
      <c r="N31" s="136" t="str">
        <f t="shared" si="12"/>
        <v/>
      </c>
      <c r="O31" s="136" t="str">
        <f t="shared" si="13"/>
        <v/>
      </c>
      <c r="P31" s="136" t="str">
        <f t="shared" si="14"/>
        <v/>
      </c>
      <c r="Q31" s="136" t="str">
        <f t="shared" si="15"/>
        <v/>
      </c>
      <c r="R31" s="136" t="str">
        <f t="shared" si="16"/>
        <v/>
      </c>
      <c r="S31" s="137" t="str">
        <f t="shared" si="17"/>
        <v/>
      </c>
    </row>
    <row r="32" spans="1:20" ht="17.100000000000001" customHeight="1" x14ac:dyDescent="0.25">
      <c r="A32" s="208"/>
      <c r="B32" s="208"/>
      <c r="C32" s="208"/>
      <c r="D32" s="208"/>
      <c r="E32" s="208"/>
      <c r="F32" s="209"/>
      <c r="G32" s="138">
        <v>-75</v>
      </c>
      <c r="H32" s="136" t="str">
        <f t="shared" si="6"/>
        <v/>
      </c>
      <c r="I32" s="136" t="str">
        <f t="shared" si="7"/>
        <v/>
      </c>
      <c r="J32" s="136" t="str">
        <f t="shared" si="8"/>
        <v/>
      </c>
      <c r="K32" s="136" t="str">
        <f t="shared" si="9"/>
        <v/>
      </c>
      <c r="L32" s="136" t="str">
        <f t="shared" si="10"/>
        <v/>
      </c>
      <c r="M32" s="136" t="str">
        <f t="shared" si="11"/>
        <v/>
      </c>
      <c r="N32" s="136" t="str">
        <f t="shared" si="12"/>
        <v/>
      </c>
      <c r="O32" s="136" t="str">
        <f t="shared" si="13"/>
        <v/>
      </c>
      <c r="P32" s="136" t="str">
        <f t="shared" si="14"/>
        <v/>
      </c>
      <c r="Q32" s="136" t="str">
        <f t="shared" si="15"/>
        <v/>
      </c>
      <c r="R32" s="136" t="str">
        <f t="shared" si="16"/>
        <v/>
      </c>
      <c r="S32" s="137" t="str">
        <f t="shared" si="17"/>
        <v/>
      </c>
    </row>
    <row r="33" spans="1:19" ht="17.100000000000001" customHeight="1" x14ac:dyDescent="0.25">
      <c r="A33" s="208"/>
      <c r="B33" s="208"/>
      <c r="C33" s="208"/>
      <c r="D33" s="208"/>
      <c r="E33" s="208"/>
      <c r="F33" s="209"/>
      <c r="G33" s="135">
        <v>-100</v>
      </c>
      <c r="H33" s="136" t="str">
        <f t="shared" si="6"/>
        <v/>
      </c>
      <c r="I33" s="136" t="str">
        <f t="shared" si="7"/>
        <v/>
      </c>
      <c r="J33" s="136" t="str">
        <f t="shared" si="8"/>
        <v/>
      </c>
      <c r="K33" s="136" t="str">
        <f t="shared" si="9"/>
        <v/>
      </c>
      <c r="L33" s="136" t="str">
        <f t="shared" si="10"/>
        <v/>
      </c>
      <c r="M33" s="136" t="str">
        <f t="shared" si="11"/>
        <v/>
      </c>
      <c r="N33" s="136" t="str">
        <f t="shared" si="12"/>
        <v/>
      </c>
      <c r="O33" s="136" t="str">
        <f t="shared" si="13"/>
        <v/>
      </c>
      <c r="P33" s="136" t="str">
        <f t="shared" si="14"/>
        <v/>
      </c>
      <c r="Q33" s="136" t="str">
        <f t="shared" si="15"/>
        <v/>
      </c>
      <c r="R33" s="136" t="str">
        <f t="shared" si="16"/>
        <v/>
      </c>
      <c r="S33" s="137" t="str">
        <f t="shared" si="17"/>
        <v/>
      </c>
    </row>
    <row r="34" spans="1:19" ht="15" customHeight="1" thickBot="1" x14ac:dyDescent="0.3">
      <c r="A34" s="208"/>
      <c r="B34" s="208"/>
      <c r="C34" s="208"/>
      <c r="D34" s="208"/>
      <c r="E34" s="208"/>
      <c r="F34" s="209"/>
      <c r="G34" s="145"/>
      <c r="H34" s="146"/>
      <c r="I34" s="146"/>
      <c r="J34" s="146"/>
      <c r="K34" s="146"/>
      <c r="L34" s="146"/>
      <c r="M34" s="146"/>
      <c r="N34" s="146"/>
      <c r="O34" s="146"/>
      <c r="P34" s="146"/>
      <c r="Q34" s="146"/>
      <c r="R34" s="146"/>
      <c r="S34" s="147"/>
    </row>
    <row r="35" spans="1:19" ht="14.45" customHeight="1" x14ac:dyDescent="0.25"/>
    <row r="36" spans="1:19" ht="14.45" customHeight="1" x14ac:dyDescent="0.25">
      <c r="A36" s="191" t="s">
        <v>69</v>
      </c>
      <c r="B36" s="192"/>
      <c r="C36" s="192"/>
      <c r="D36" s="192"/>
      <c r="E36" s="192"/>
      <c r="F36" s="192"/>
      <c r="G36" s="192"/>
      <c r="H36" s="192"/>
      <c r="I36" s="192"/>
      <c r="J36" s="192"/>
      <c r="K36" s="192"/>
      <c r="L36" s="192"/>
      <c r="M36" s="192"/>
      <c r="N36" s="192"/>
      <c r="O36" s="192"/>
      <c r="P36" s="192"/>
      <c r="Q36" s="192"/>
      <c r="R36" s="192"/>
      <c r="S36" s="193"/>
    </row>
    <row r="37" spans="1:19" x14ac:dyDescent="0.25">
      <c r="A37" s="194"/>
      <c r="B37" s="195"/>
      <c r="C37" s="195"/>
      <c r="D37" s="195"/>
      <c r="E37" s="195"/>
      <c r="F37" s="195"/>
      <c r="G37" s="195"/>
      <c r="H37" s="195"/>
      <c r="I37" s="195"/>
      <c r="J37" s="195"/>
      <c r="K37" s="195"/>
      <c r="L37" s="195"/>
      <c r="M37" s="195"/>
      <c r="N37" s="195"/>
      <c r="O37" s="195"/>
      <c r="P37" s="195"/>
      <c r="Q37" s="195"/>
      <c r="R37" s="195"/>
      <c r="S37" s="196"/>
    </row>
    <row r="38" spans="1:19" x14ac:dyDescent="0.25">
      <c r="A38" s="194"/>
      <c r="B38" s="195"/>
      <c r="C38" s="195"/>
      <c r="D38" s="195"/>
      <c r="E38" s="195"/>
      <c r="F38" s="195"/>
      <c r="G38" s="195"/>
      <c r="H38" s="195"/>
      <c r="I38" s="195"/>
      <c r="J38" s="195"/>
      <c r="K38" s="195"/>
      <c r="L38" s="195"/>
      <c r="M38" s="195"/>
      <c r="N38" s="195"/>
      <c r="O38" s="195"/>
      <c r="P38" s="195"/>
      <c r="Q38" s="195"/>
      <c r="R38" s="195"/>
      <c r="S38" s="196"/>
    </row>
    <row r="39" spans="1:19" x14ac:dyDescent="0.25">
      <c r="A39" s="194"/>
      <c r="B39" s="195"/>
      <c r="C39" s="195"/>
      <c r="D39" s="195"/>
      <c r="E39" s="195"/>
      <c r="F39" s="195"/>
      <c r="G39" s="195"/>
      <c r="H39" s="195"/>
      <c r="I39" s="195"/>
      <c r="J39" s="195"/>
      <c r="K39" s="195"/>
      <c r="L39" s="195"/>
      <c r="M39" s="195"/>
      <c r="N39" s="195"/>
      <c r="O39" s="195"/>
      <c r="P39" s="195"/>
      <c r="Q39" s="195"/>
      <c r="R39" s="195"/>
      <c r="S39" s="196"/>
    </row>
    <row r="40" spans="1:19" x14ac:dyDescent="0.25">
      <c r="A40" s="194"/>
      <c r="B40" s="195"/>
      <c r="C40" s="195"/>
      <c r="D40" s="195"/>
      <c r="E40" s="195"/>
      <c r="F40" s="195"/>
      <c r="G40" s="195"/>
      <c r="H40" s="195"/>
      <c r="I40" s="195"/>
      <c r="J40" s="195"/>
      <c r="K40" s="195"/>
      <c r="L40" s="195"/>
      <c r="M40" s="195"/>
      <c r="N40" s="195"/>
      <c r="O40" s="195"/>
      <c r="P40" s="195"/>
      <c r="Q40" s="195"/>
      <c r="R40" s="195"/>
      <c r="S40" s="196"/>
    </row>
    <row r="41" spans="1:19" x14ac:dyDescent="0.25">
      <c r="A41" s="194"/>
      <c r="B41" s="195"/>
      <c r="C41" s="195"/>
      <c r="D41" s="195"/>
      <c r="E41" s="195"/>
      <c r="F41" s="195"/>
      <c r="G41" s="195"/>
      <c r="H41" s="195"/>
      <c r="I41" s="195"/>
      <c r="J41" s="195"/>
      <c r="K41" s="195"/>
      <c r="L41" s="195"/>
      <c r="M41" s="195"/>
      <c r="N41" s="195"/>
      <c r="O41" s="195"/>
      <c r="P41" s="195"/>
      <c r="Q41" s="195"/>
      <c r="R41" s="195"/>
      <c r="S41" s="196"/>
    </row>
    <row r="42" spans="1:19" x14ac:dyDescent="0.25">
      <c r="A42" s="194"/>
      <c r="B42" s="195"/>
      <c r="C42" s="195"/>
      <c r="D42" s="195"/>
      <c r="E42" s="195"/>
      <c r="F42" s="195"/>
      <c r="G42" s="195"/>
      <c r="H42" s="195"/>
      <c r="I42" s="195"/>
      <c r="J42" s="195"/>
      <c r="K42" s="195"/>
      <c r="L42" s="195"/>
      <c r="M42" s="195"/>
      <c r="N42" s="195"/>
      <c r="O42" s="195"/>
      <c r="P42" s="195"/>
      <c r="Q42" s="195"/>
      <c r="R42" s="195"/>
      <c r="S42" s="196"/>
    </row>
    <row r="43" spans="1:19" x14ac:dyDescent="0.25">
      <c r="A43" s="194"/>
      <c r="B43" s="195"/>
      <c r="C43" s="195"/>
      <c r="D43" s="195"/>
      <c r="E43" s="195"/>
      <c r="F43" s="195"/>
      <c r="G43" s="195"/>
      <c r="H43" s="195"/>
      <c r="I43" s="195"/>
      <c r="J43" s="195"/>
      <c r="K43" s="195"/>
      <c r="L43" s="195"/>
      <c r="M43" s="195"/>
      <c r="N43" s="195"/>
      <c r="O43" s="195"/>
      <c r="P43" s="195"/>
      <c r="Q43" s="195"/>
      <c r="R43" s="195"/>
      <c r="S43" s="196"/>
    </row>
    <row r="44" spans="1:19" ht="15" customHeight="1" x14ac:dyDescent="0.25">
      <c r="A44" s="194"/>
      <c r="B44" s="195"/>
      <c r="C44" s="195"/>
      <c r="D44" s="195"/>
      <c r="E44" s="195"/>
      <c r="F44" s="195"/>
      <c r="G44" s="195"/>
      <c r="H44" s="195"/>
      <c r="I44" s="195"/>
      <c r="J44" s="195"/>
      <c r="K44" s="195"/>
      <c r="L44" s="195"/>
      <c r="M44" s="195"/>
      <c r="N44" s="195"/>
      <c r="O44" s="195"/>
      <c r="P44" s="195"/>
      <c r="Q44" s="195"/>
      <c r="R44" s="195"/>
      <c r="S44" s="196"/>
    </row>
    <row r="45" spans="1:19" x14ac:dyDescent="0.25">
      <c r="A45" s="194"/>
      <c r="B45" s="195"/>
      <c r="C45" s="195"/>
      <c r="D45" s="195"/>
      <c r="E45" s="195"/>
      <c r="F45" s="195"/>
      <c r="G45" s="195"/>
      <c r="H45" s="195"/>
      <c r="I45" s="195"/>
      <c r="J45" s="195"/>
      <c r="K45" s="195"/>
      <c r="L45" s="195"/>
      <c r="M45" s="195"/>
      <c r="N45" s="195"/>
      <c r="O45" s="195"/>
      <c r="P45" s="195"/>
      <c r="Q45" s="195"/>
      <c r="R45" s="195"/>
      <c r="S45" s="196"/>
    </row>
    <row r="46" spans="1:19" x14ac:dyDescent="0.25">
      <c r="A46" s="194"/>
      <c r="B46" s="195"/>
      <c r="C46" s="195"/>
      <c r="D46" s="195"/>
      <c r="E46" s="195"/>
      <c r="F46" s="195"/>
      <c r="G46" s="195"/>
      <c r="H46" s="195"/>
      <c r="I46" s="195"/>
      <c r="J46" s="195"/>
      <c r="K46" s="195"/>
      <c r="L46" s="195"/>
      <c r="M46" s="195"/>
      <c r="N46" s="195"/>
      <c r="O46" s="195"/>
      <c r="P46" s="195"/>
      <c r="Q46" s="195"/>
      <c r="R46" s="195"/>
      <c r="S46" s="196"/>
    </row>
    <row r="47" spans="1:19" x14ac:dyDescent="0.25">
      <c r="A47" s="194"/>
      <c r="B47" s="195"/>
      <c r="C47" s="195"/>
      <c r="D47" s="195"/>
      <c r="E47" s="195"/>
      <c r="F47" s="195"/>
      <c r="G47" s="195"/>
      <c r="H47" s="195"/>
      <c r="I47" s="195"/>
      <c r="J47" s="195"/>
      <c r="K47" s="195"/>
      <c r="L47" s="195"/>
      <c r="M47" s="195"/>
      <c r="N47" s="195"/>
      <c r="O47" s="195"/>
      <c r="P47" s="195"/>
      <c r="Q47" s="195"/>
      <c r="R47" s="195"/>
      <c r="S47" s="196"/>
    </row>
    <row r="48" spans="1:19" x14ac:dyDescent="0.25">
      <c r="A48" s="197"/>
      <c r="B48" s="198"/>
      <c r="C48" s="198"/>
      <c r="D48" s="198"/>
      <c r="E48" s="198"/>
      <c r="F48" s="198"/>
      <c r="G48" s="198"/>
      <c r="H48" s="198"/>
      <c r="I48" s="198"/>
      <c r="J48" s="198"/>
      <c r="K48" s="198"/>
      <c r="L48" s="198"/>
      <c r="M48" s="198"/>
      <c r="N48" s="198"/>
      <c r="O48" s="198"/>
      <c r="P48" s="198"/>
      <c r="Q48" s="198"/>
      <c r="R48" s="198"/>
      <c r="S48" s="199"/>
    </row>
  </sheetData>
  <sheetProtection sheet="1" objects="1" scenarios="1" selectLockedCells="1"/>
  <mergeCells count="8">
    <mergeCell ref="A36:S48"/>
    <mergeCell ref="A1:L1"/>
    <mergeCell ref="A2:O2"/>
    <mergeCell ref="A3:L3"/>
    <mergeCell ref="A20:G20"/>
    <mergeCell ref="A22:F34"/>
    <mergeCell ref="G22:G23"/>
    <mergeCell ref="H22:S22"/>
  </mergeCells>
  <conditionalFormatting sqref="H24:S33">
    <cfRule type="expression" dxfId="0" priority="1">
      <formula>ISNUMBER(H24)</formula>
    </cfRule>
  </conditionalFormatting>
  <pageMargins left="0.7" right="0.7" top="0.75" bottom="0.75" header="0.3" footer="0.3"/>
  <pageSetup scale="3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J29" sqref="J29"/>
    </sheetView>
  </sheetViews>
  <sheetFormatPr defaultColWidth="11.42578125" defaultRowHeight="15" x14ac:dyDescent="0.25"/>
  <cols>
    <col min="2" max="2" width="18.42578125" customWidth="1"/>
    <col min="3" max="3" width="26.5703125" customWidth="1"/>
    <col min="4" max="4" width="15.85546875" customWidth="1"/>
    <col min="5" max="5" width="13.140625" customWidth="1"/>
    <col min="6" max="6" width="35.140625" customWidth="1"/>
    <col min="7" max="7" width="11.7109375" customWidth="1"/>
    <col min="8" max="8" width="16.28515625" customWidth="1"/>
    <col min="9" max="9" width="14.5703125" customWidth="1"/>
    <col min="10" max="10" width="31" customWidth="1"/>
    <col min="11" max="11" width="66.140625" customWidth="1"/>
  </cols>
  <sheetData>
    <row r="1" spans="1:11" ht="21.75" customHeight="1" x14ac:dyDescent="0.25">
      <c r="A1" s="26" t="s">
        <v>70</v>
      </c>
      <c r="B1" s="27"/>
      <c r="C1" s="27"/>
      <c r="D1" s="27"/>
      <c r="E1" s="98"/>
    </row>
    <row r="2" spans="1:11" x14ac:dyDescent="0.25">
      <c r="A2" s="28"/>
    </row>
    <row r="3" spans="1:11" x14ac:dyDescent="0.25">
      <c r="A3" s="185" t="s">
        <v>96</v>
      </c>
      <c r="B3" s="185"/>
    </row>
    <row r="4" spans="1:11" ht="15.75" thickBot="1" x14ac:dyDescent="0.3">
      <c r="B4" s="29" t="s">
        <v>88</v>
      </c>
      <c r="C4" s="186" t="e">
        <f ca="1">BCurveStrip("CAD.OIS",)</f>
        <v>#NAME?</v>
      </c>
      <c r="D4" s="186"/>
      <c r="H4" s="154" t="s">
        <v>23</v>
      </c>
      <c r="I4" s="154" t="s">
        <v>24</v>
      </c>
      <c r="J4" s="154" t="s">
        <v>25</v>
      </c>
    </row>
    <row r="5" spans="1:11" ht="15.75" thickBot="1" x14ac:dyDescent="0.3">
      <c r="A5" s="187" t="s">
        <v>55</v>
      </c>
      <c r="B5" s="182" t="s">
        <v>97</v>
      </c>
      <c r="C5" s="183"/>
      <c r="D5" s="183"/>
      <c r="E5" s="184"/>
      <c r="F5" s="182" t="s">
        <v>99</v>
      </c>
      <c r="G5" s="183"/>
      <c r="H5" s="183"/>
      <c r="I5" s="183"/>
      <c r="J5" s="80" t="s">
        <v>91</v>
      </c>
      <c r="K5" s="31" t="s">
        <v>100</v>
      </c>
    </row>
    <row r="6" spans="1:11" x14ac:dyDescent="0.25">
      <c r="A6" s="188"/>
      <c r="B6" s="32" t="s">
        <v>98</v>
      </c>
      <c r="C6" s="33" t="s">
        <v>85</v>
      </c>
      <c r="D6" s="33" t="s">
        <v>61</v>
      </c>
      <c r="E6" s="34" t="s">
        <v>86</v>
      </c>
      <c r="F6" s="32" t="s">
        <v>87</v>
      </c>
      <c r="G6" s="35" t="s">
        <v>22</v>
      </c>
      <c r="H6" s="36" t="s">
        <v>89</v>
      </c>
      <c r="I6" s="84" t="s">
        <v>90</v>
      </c>
      <c r="J6" s="37" t="s">
        <v>92</v>
      </c>
      <c r="K6" s="38" t="s">
        <v>94</v>
      </c>
    </row>
    <row r="7" spans="1:11" x14ac:dyDescent="0.25">
      <c r="A7" s="188"/>
      <c r="B7" s="39" t="s">
        <v>27</v>
      </c>
      <c r="C7" s="82" t="e">
        <f ca="1">BDP(B7,"FUT_CONTRACT_EXP_MONTH_YEAR_RT")</f>
        <v>#NAME?</v>
      </c>
      <c r="D7" s="82" t="e">
        <f ca="1">_xll.BDP(B7,"LAST_PRICE")</f>
        <v>#NAME?</v>
      </c>
      <c r="E7" s="40" t="e">
        <f ca="1">100-D7</f>
        <v>#NAME?</v>
      </c>
      <c r="F7" s="41" t="e">
        <f ca="1">BDP(B7,"LAST_TRADEABLE_DT")</f>
        <v>#NAME?</v>
      </c>
      <c r="G7" s="82" t="s">
        <v>26</v>
      </c>
      <c r="H7" s="42" t="e">
        <f ca="1">BCurveFwd(C4,H4:J4,"Term",F7:F18,"Tenor",G7:G18,"GroupBy=Pairs","cols=3;rows=12")</f>
        <v>#NAME?</v>
      </c>
      <c r="I7" s="83">
        <v>43542</v>
      </c>
      <c r="J7" s="43"/>
      <c r="K7" s="44" t="e">
        <f ca="1">E7-J7</f>
        <v>#NAME?</v>
      </c>
    </row>
    <row r="8" spans="1:11" x14ac:dyDescent="0.25">
      <c r="A8" s="188"/>
      <c r="B8" s="39" t="s">
        <v>28</v>
      </c>
      <c r="C8" s="82" t="e">
        <f ca="1">_xll.BDP(B8,"FUT_CONTRACT_EXP_MONTH_YEAR_RT")</f>
        <v>#NAME?</v>
      </c>
      <c r="D8" s="82" t="e">
        <f ca="1">_xll.BDP(B8,"LAST_PRICE")</f>
        <v>#NAME?</v>
      </c>
      <c r="E8" s="40" t="e">
        <f t="shared" ref="E8:E17" ca="1" si="0">100-D8</f>
        <v>#NAME?</v>
      </c>
      <c r="F8" s="41" t="e">
        <f ca="1">_xll.BDP(B8,"LAST_TRADEABLE_DT")</f>
        <v>#NAME?</v>
      </c>
      <c r="G8" s="82" t="s">
        <v>26</v>
      </c>
      <c r="H8" s="83">
        <v>43542</v>
      </c>
      <c r="I8" s="83">
        <v>43634</v>
      </c>
      <c r="J8" s="43"/>
      <c r="K8" s="44" t="e">
        <f ca="1">E8-J8</f>
        <v>#NAME?</v>
      </c>
    </row>
    <row r="9" spans="1:11" x14ac:dyDescent="0.25">
      <c r="A9" s="188"/>
      <c r="B9" s="39" t="s">
        <v>29</v>
      </c>
      <c r="C9" s="82" t="e">
        <f ca="1">_xll.BDP(B9,"FUT_CONTRACT_EXP_MONTH_YEAR_RT")</f>
        <v>#NAME?</v>
      </c>
      <c r="D9" s="82" t="e">
        <f ca="1">_xll.BDP(B9,"LAST_PRICE")</f>
        <v>#NAME?</v>
      </c>
      <c r="E9" s="40" t="e">
        <f t="shared" ca="1" si="0"/>
        <v>#NAME?</v>
      </c>
      <c r="F9" s="41" t="e">
        <f ca="1">_xll.BDP(B9,"LAST_TRADEABLE_DT")</f>
        <v>#NAME?</v>
      </c>
      <c r="G9" s="82" t="s">
        <v>26</v>
      </c>
      <c r="H9" s="83">
        <v>43633</v>
      </c>
      <c r="I9" s="83">
        <v>43725</v>
      </c>
      <c r="J9" s="43"/>
      <c r="K9" s="44" t="e">
        <f ca="1">E9-J9</f>
        <v>#NAME?</v>
      </c>
    </row>
    <row r="10" spans="1:11" x14ac:dyDescent="0.25">
      <c r="A10" s="188"/>
      <c r="B10" s="39" t="s">
        <v>30</v>
      </c>
      <c r="C10" s="82" t="e">
        <f ca="1">_xll.BDP(B10,"FUT_CONTRACT_EXP_MONTH_YEAR_RT")</f>
        <v>#NAME?</v>
      </c>
      <c r="D10" s="82" t="e">
        <f ca="1">_xll.BDP(B10,"LAST_PRICE")</f>
        <v>#NAME?</v>
      </c>
      <c r="E10" s="40" t="e">
        <f t="shared" ca="1" si="0"/>
        <v>#NAME?</v>
      </c>
      <c r="F10" s="41" t="e">
        <f ca="1">_xll.BDP(B10,"LAST_TRADEABLE_DT")</f>
        <v>#NAME?</v>
      </c>
      <c r="G10" s="82" t="s">
        <v>26</v>
      </c>
      <c r="H10" s="83">
        <v>43724</v>
      </c>
      <c r="I10" s="83">
        <v>43815</v>
      </c>
      <c r="J10" s="43"/>
      <c r="K10" s="44" t="e">
        <f ca="1">E10-J10</f>
        <v>#NAME?</v>
      </c>
    </row>
    <row r="11" spans="1:11" x14ac:dyDescent="0.25">
      <c r="A11" s="188"/>
      <c r="B11" s="39" t="s">
        <v>31</v>
      </c>
      <c r="C11" s="82" t="e">
        <f ca="1">_xll.BDP(B11,"FUT_CONTRACT_EXP_MONTH_YEAR_RT")</f>
        <v>#NAME?</v>
      </c>
      <c r="D11" s="82" t="e">
        <f ca="1">_xll.BDP(B11,"LAST_PRICE")</f>
        <v>#NAME?</v>
      </c>
      <c r="E11" s="40" t="e">
        <f t="shared" ca="1" si="0"/>
        <v>#NAME?</v>
      </c>
      <c r="F11" s="41" t="e">
        <f ca="1">_xll.BDP(B11,"LAST_TRADEABLE_DT")</f>
        <v>#NAME?</v>
      </c>
      <c r="G11" s="82" t="s">
        <v>26</v>
      </c>
      <c r="H11" s="83">
        <v>43815</v>
      </c>
      <c r="I11" s="83">
        <v>43906</v>
      </c>
      <c r="J11" s="43"/>
      <c r="K11" s="44" t="e">
        <f t="shared" ref="K11:K18" ca="1" si="1">E11-J11</f>
        <v>#NAME?</v>
      </c>
    </row>
    <row r="12" spans="1:11" x14ac:dyDescent="0.25">
      <c r="A12" s="188"/>
      <c r="B12" s="39" t="s">
        <v>32</v>
      </c>
      <c r="C12" s="82" t="e">
        <f ca="1">_xll.BDP(B12,"FUT_CONTRACT_EXP_MONTH_YEAR_RT")</f>
        <v>#NAME?</v>
      </c>
      <c r="D12" s="82" t="e">
        <f ca="1">_xll.BDP(B12,"LAST_PRICE")</f>
        <v>#NAME?</v>
      </c>
      <c r="E12" s="40" t="e">
        <f t="shared" ca="1" si="0"/>
        <v>#NAME?</v>
      </c>
      <c r="F12" s="41" t="e">
        <f ca="1">_xll.BDP(B12,"LAST_TRADEABLE_DT")</f>
        <v>#NAME?</v>
      </c>
      <c r="G12" s="82" t="s">
        <v>26</v>
      </c>
      <c r="H12" s="83">
        <v>43906</v>
      </c>
      <c r="I12" s="83">
        <v>43998</v>
      </c>
      <c r="J12" s="43"/>
      <c r="K12" s="44" t="e">
        <f t="shared" ca="1" si="1"/>
        <v>#NAME?</v>
      </c>
    </row>
    <row r="13" spans="1:11" x14ac:dyDescent="0.25">
      <c r="A13" s="188"/>
      <c r="B13" s="39" t="s">
        <v>33</v>
      </c>
      <c r="C13" s="82" t="e">
        <f ca="1">_xll.BDP(B13,"FUT_CONTRACT_EXP_MONTH_YEAR_RT")</f>
        <v>#NAME?</v>
      </c>
      <c r="D13" s="82" t="e">
        <f ca="1">_xll.BDP(B13,"LAST_PRICE")</f>
        <v>#NAME?</v>
      </c>
      <c r="E13" s="40" t="e">
        <f t="shared" ca="1" si="0"/>
        <v>#NAME?</v>
      </c>
      <c r="F13" s="41" t="e">
        <f ca="1">_xll.BDP(B13,"LAST_TRADEABLE_DT")</f>
        <v>#NAME?</v>
      </c>
      <c r="G13" s="82" t="s">
        <v>26</v>
      </c>
      <c r="H13" s="83">
        <v>43997</v>
      </c>
      <c r="I13" s="83">
        <v>44089</v>
      </c>
      <c r="J13" s="43"/>
      <c r="K13" s="44" t="e">
        <f t="shared" ca="1" si="1"/>
        <v>#NAME?</v>
      </c>
    </row>
    <row r="14" spans="1:11" x14ac:dyDescent="0.25">
      <c r="A14" s="188"/>
      <c r="B14" s="39" t="s">
        <v>34</v>
      </c>
      <c r="C14" s="82" t="e">
        <f ca="1">_xll.BDP(B14,"FUT_CONTRACT_EXP_MONTH_YEAR_RT")</f>
        <v>#NAME?</v>
      </c>
      <c r="D14" s="82" t="e">
        <f ca="1">_xll.BDP(B14,"LAST_PRICE")</f>
        <v>#NAME?</v>
      </c>
      <c r="E14" s="40" t="e">
        <f t="shared" ca="1" si="0"/>
        <v>#NAME?</v>
      </c>
      <c r="F14" s="41" t="e">
        <f ca="1">_xll.BDP(B14,"LAST_TRADEABLE_DT")</f>
        <v>#NAME?</v>
      </c>
      <c r="G14" s="82" t="s">
        <v>26</v>
      </c>
      <c r="H14" s="83">
        <v>44088</v>
      </c>
      <c r="I14" s="83">
        <v>44179</v>
      </c>
      <c r="J14" s="43"/>
      <c r="K14" s="44" t="e">
        <f t="shared" ca="1" si="1"/>
        <v>#NAME?</v>
      </c>
    </row>
    <row r="15" spans="1:11" x14ac:dyDescent="0.25">
      <c r="A15" s="188"/>
      <c r="B15" s="39" t="s">
        <v>35</v>
      </c>
      <c r="C15" s="82" t="e">
        <f ca="1">_xll.BDP(B15,"FUT_CONTRACT_EXP_MONTH_YEAR_RT")</f>
        <v>#NAME?</v>
      </c>
      <c r="D15" s="82" t="e">
        <f ca="1">_xll.BDP(B15,"LAST_PRICE")</f>
        <v>#NAME?</v>
      </c>
      <c r="E15" s="40" t="e">
        <f t="shared" ca="1" si="0"/>
        <v>#NAME?</v>
      </c>
      <c r="F15" s="41" t="e">
        <f ca="1">_xll.BDP(B15,"LAST_TRADEABLE_DT")</f>
        <v>#NAME?</v>
      </c>
      <c r="G15" s="82" t="s">
        <v>26</v>
      </c>
      <c r="H15" s="83">
        <v>44179</v>
      </c>
      <c r="I15" s="83">
        <v>44270</v>
      </c>
      <c r="J15" s="43"/>
      <c r="K15" s="44" t="e">
        <f t="shared" ca="1" si="1"/>
        <v>#NAME?</v>
      </c>
    </row>
    <row r="16" spans="1:11" x14ac:dyDescent="0.25">
      <c r="A16" s="188"/>
      <c r="B16" s="39" t="s">
        <v>36</v>
      </c>
      <c r="C16" s="82" t="e">
        <f ca="1">_xll.BDP(B16,"FUT_CONTRACT_EXP_MONTH_YEAR_RT")</f>
        <v>#NAME?</v>
      </c>
      <c r="D16" s="82" t="e">
        <f ca="1">_xll.BDP(B16,"LAST_PRICE")</f>
        <v>#NAME?</v>
      </c>
      <c r="E16" s="40" t="e">
        <f t="shared" ca="1" si="0"/>
        <v>#NAME?</v>
      </c>
      <c r="F16" s="41" t="e">
        <f ca="1">_xll.BDP(B16,"LAST_TRADEABLE_DT")</f>
        <v>#NAME?</v>
      </c>
      <c r="G16" s="82" t="s">
        <v>26</v>
      </c>
      <c r="H16" s="83">
        <v>44270</v>
      </c>
      <c r="I16" s="83">
        <v>44362</v>
      </c>
      <c r="J16" s="43"/>
      <c r="K16" s="44" t="e">
        <f t="shared" ca="1" si="1"/>
        <v>#NAME?</v>
      </c>
    </row>
    <row r="17" spans="1:11" x14ac:dyDescent="0.25">
      <c r="A17" s="188"/>
      <c r="B17" s="39" t="s">
        <v>49</v>
      </c>
      <c r="C17" s="82" t="e">
        <f ca="1">_xll.BDP(B17,"FUT_CONTRACT_EXP_MONTH_YEAR_RT")</f>
        <v>#NAME?</v>
      </c>
      <c r="D17" s="82" t="e">
        <f ca="1">_xll.BDP(B17,"LAST_PRICE")</f>
        <v>#NAME?</v>
      </c>
      <c r="E17" s="40" t="e">
        <f t="shared" ca="1" si="0"/>
        <v>#NAME?</v>
      </c>
      <c r="F17" s="41" t="e">
        <f ca="1">_xll.BDP(B17,"LAST_TRADEABLE_DT")</f>
        <v>#NAME?</v>
      </c>
      <c r="G17" s="82" t="s">
        <v>26</v>
      </c>
      <c r="H17" s="83">
        <v>44361</v>
      </c>
      <c r="I17" s="83">
        <v>44453</v>
      </c>
      <c r="J17" s="43"/>
      <c r="K17" s="44" t="e">
        <f t="shared" ca="1" si="1"/>
        <v>#NAME?</v>
      </c>
    </row>
    <row r="18" spans="1:11" ht="15.75" thickBot="1" x14ac:dyDescent="0.3">
      <c r="A18" s="189"/>
      <c r="B18" s="45" t="s">
        <v>54</v>
      </c>
      <c r="C18" s="81" t="e">
        <f ca="1">BDP(B18,"FUT_CONTRACT_EXP_MONTH_YEAR_RT")</f>
        <v>#NAME?</v>
      </c>
      <c r="D18" s="81" t="e">
        <f ca="1">_xll.BDP(B18,"LAST_PRICE")</f>
        <v>#NAME?</v>
      </c>
      <c r="E18" s="47" t="e">
        <f ca="1">100-D18</f>
        <v>#NAME?</v>
      </c>
      <c r="F18" s="48" t="e">
        <f ca="1">_xll.BDP(B18,"LAST_TRADEABLE_DT")</f>
        <v>#NAME?</v>
      </c>
      <c r="G18" s="81" t="s">
        <v>26</v>
      </c>
      <c r="H18" s="85">
        <v>44452</v>
      </c>
      <c r="I18" s="85">
        <v>44543</v>
      </c>
      <c r="J18" s="49"/>
      <c r="K18" s="50" t="e">
        <f t="shared" ca="1" si="1"/>
        <v>#NAME?</v>
      </c>
    </row>
    <row r="19" spans="1:11" x14ac:dyDescent="0.25">
      <c r="J19" s="64"/>
    </row>
    <row r="21" spans="1:11" ht="15" customHeight="1" thickBot="1" x14ac:dyDescent="0.3">
      <c r="B21" s="29" t="s">
        <v>88</v>
      </c>
      <c r="C21" s="52" t="s">
        <v>37</v>
      </c>
      <c r="D21" s="81"/>
      <c r="H21" s="29"/>
      <c r="I21" s="190"/>
      <c r="J21" s="190"/>
    </row>
    <row r="22" spans="1:11" ht="15" customHeight="1" thickBot="1" x14ac:dyDescent="0.3">
      <c r="A22" s="179" t="s">
        <v>38</v>
      </c>
      <c r="B22" s="182" t="s">
        <v>97</v>
      </c>
      <c r="C22" s="183"/>
      <c r="D22" s="183"/>
      <c r="E22" s="184"/>
      <c r="F22" s="182" t="s">
        <v>99</v>
      </c>
      <c r="G22" s="183"/>
      <c r="H22" s="183"/>
      <c r="I22" s="183"/>
      <c r="J22" s="153" t="s">
        <v>91</v>
      </c>
      <c r="K22" s="31" t="s">
        <v>100</v>
      </c>
    </row>
    <row r="23" spans="1:11" x14ac:dyDescent="0.25">
      <c r="A23" s="180"/>
      <c r="B23" s="32" t="s">
        <v>98</v>
      </c>
      <c r="C23" s="33" t="s">
        <v>85</v>
      </c>
      <c r="D23" s="33" t="s">
        <v>61</v>
      </c>
      <c r="E23" s="34" t="s">
        <v>86</v>
      </c>
      <c r="F23" s="32" t="s">
        <v>87</v>
      </c>
      <c r="G23" s="89" t="s">
        <v>22</v>
      </c>
      <c r="H23" s="90" t="s">
        <v>89</v>
      </c>
      <c r="I23" s="84" t="s">
        <v>90</v>
      </c>
      <c r="J23" s="91" t="s">
        <v>92</v>
      </c>
      <c r="K23" s="97" t="s">
        <v>94</v>
      </c>
    </row>
    <row r="24" spans="1:11" x14ac:dyDescent="0.25">
      <c r="A24" s="180"/>
      <c r="B24" s="41" t="s">
        <v>27</v>
      </c>
      <c r="C24" s="53" t="s">
        <v>39</v>
      </c>
      <c r="D24" s="86">
        <v>97.694999999999993</v>
      </c>
      <c r="E24" s="95">
        <v>2.3050000000000068</v>
      </c>
      <c r="F24" s="92" t="s">
        <v>71</v>
      </c>
      <c r="G24" s="82" t="s">
        <v>26</v>
      </c>
      <c r="H24" s="83">
        <v>43451</v>
      </c>
      <c r="I24" s="83">
        <v>43542</v>
      </c>
      <c r="J24" s="99">
        <v>1.9252763896273088</v>
      </c>
      <c r="K24" s="87">
        <f>E24-J24</f>
        <v>0.37972361037269797</v>
      </c>
    </row>
    <row r="25" spans="1:11" x14ac:dyDescent="0.25">
      <c r="A25" s="180"/>
      <c r="B25" s="41" t="s">
        <v>28</v>
      </c>
      <c r="C25" s="53" t="s">
        <v>40</v>
      </c>
      <c r="D25" s="86">
        <v>97.52</v>
      </c>
      <c r="E25" s="95">
        <v>2.480000000000004</v>
      </c>
      <c r="F25" s="92" t="s">
        <v>72</v>
      </c>
      <c r="G25" s="82" t="s">
        <v>26</v>
      </c>
      <c r="H25" s="83">
        <v>43542</v>
      </c>
      <c r="I25" s="83">
        <v>43634</v>
      </c>
      <c r="J25" s="99">
        <v>2.0999722132086807</v>
      </c>
      <c r="K25" s="87">
        <f>E25-J25</f>
        <v>0.38002778679132332</v>
      </c>
    </row>
    <row r="26" spans="1:11" x14ac:dyDescent="0.25">
      <c r="A26" s="180"/>
      <c r="B26" s="41" t="s">
        <v>29</v>
      </c>
      <c r="C26" s="53" t="s">
        <v>41</v>
      </c>
      <c r="D26" s="86">
        <v>97.385000000000005</v>
      </c>
      <c r="E26" s="95">
        <v>2.6149999999999949</v>
      </c>
      <c r="F26" s="92" t="s">
        <v>73</v>
      </c>
      <c r="G26" s="82" t="s">
        <v>26</v>
      </c>
      <c r="H26" s="83">
        <v>43633</v>
      </c>
      <c r="I26" s="83">
        <v>43725</v>
      </c>
      <c r="J26" s="99">
        <v>2.2509455553002677</v>
      </c>
      <c r="K26" s="87">
        <f>E26-J26</f>
        <v>0.36405444469972714</v>
      </c>
    </row>
    <row r="27" spans="1:11" x14ac:dyDescent="0.25">
      <c r="A27" s="180"/>
      <c r="B27" s="41" t="s">
        <v>30</v>
      </c>
      <c r="C27" s="53" t="s">
        <v>42</v>
      </c>
      <c r="D27" s="86">
        <v>97.275000000000006</v>
      </c>
      <c r="E27" s="95">
        <v>2.7249999999999943</v>
      </c>
      <c r="F27" s="92" t="s">
        <v>74</v>
      </c>
      <c r="G27" s="82" t="s">
        <v>26</v>
      </c>
      <c r="H27" s="83">
        <v>43724</v>
      </c>
      <c r="I27" s="83">
        <v>43815</v>
      </c>
      <c r="J27" s="99">
        <v>2.3010143709348045</v>
      </c>
      <c r="K27" s="87">
        <f>E27-J27</f>
        <v>0.42398562906518977</v>
      </c>
    </row>
    <row r="28" spans="1:11" x14ac:dyDescent="0.25">
      <c r="A28" s="180"/>
      <c r="B28" s="41" t="s">
        <v>31</v>
      </c>
      <c r="C28" s="53" t="s">
        <v>43</v>
      </c>
      <c r="D28" s="86">
        <v>97.2</v>
      </c>
      <c r="E28" s="95">
        <v>2.7999999999999972</v>
      </c>
      <c r="F28" s="92" t="s">
        <v>75</v>
      </c>
      <c r="G28" s="82" t="s">
        <v>26</v>
      </c>
      <c r="H28" s="83">
        <v>43815</v>
      </c>
      <c r="I28" s="83">
        <v>43906</v>
      </c>
      <c r="J28" s="99">
        <v>2.355973293550599</v>
      </c>
      <c r="K28" s="87">
        <f t="shared" ref="K28:K35" si="2">E28-J28</f>
        <v>0.44402670644939812</v>
      </c>
    </row>
    <row r="29" spans="1:11" x14ac:dyDescent="0.25">
      <c r="A29" s="180"/>
      <c r="B29" s="41" t="s">
        <v>32</v>
      </c>
      <c r="C29" s="53" t="s">
        <v>44</v>
      </c>
      <c r="D29" s="86">
        <v>97.155000000000001</v>
      </c>
      <c r="E29" s="95">
        <v>2.8449999999999989</v>
      </c>
      <c r="F29" s="92" t="s">
        <v>76</v>
      </c>
      <c r="G29" s="82" t="s">
        <v>26</v>
      </c>
      <c r="H29" s="83">
        <v>43906</v>
      </c>
      <c r="I29" s="83">
        <v>43998</v>
      </c>
      <c r="J29" s="99">
        <v>2.4468100523622893</v>
      </c>
      <c r="K29" s="87">
        <f t="shared" si="2"/>
        <v>0.39818994763770954</v>
      </c>
    </row>
    <row r="30" spans="1:11" x14ac:dyDescent="0.25">
      <c r="A30" s="180"/>
      <c r="B30" s="41" t="s">
        <v>33</v>
      </c>
      <c r="C30" s="53" t="s">
        <v>45</v>
      </c>
      <c r="D30" s="86">
        <v>97.135000000000005</v>
      </c>
      <c r="E30" s="95">
        <v>2.8649999999999949</v>
      </c>
      <c r="F30" s="92" t="s">
        <v>77</v>
      </c>
      <c r="G30" s="82" t="s">
        <v>26</v>
      </c>
      <c r="H30" s="83">
        <v>43997</v>
      </c>
      <c r="I30" s="83">
        <v>44089</v>
      </c>
      <c r="J30" s="99">
        <v>2.5353701345739865</v>
      </c>
      <c r="K30" s="87">
        <f t="shared" si="2"/>
        <v>0.32962986542600836</v>
      </c>
    </row>
    <row r="31" spans="1:11" x14ac:dyDescent="0.25">
      <c r="A31" s="180"/>
      <c r="B31" s="41" t="s">
        <v>34</v>
      </c>
      <c r="C31" s="53" t="s">
        <v>46</v>
      </c>
      <c r="D31" s="86">
        <v>97.12</v>
      </c>
      <c r="E31" s="95">
        <v>2.8799999999999955</v>
      </c>
      <c r="F31" s="92" t="s">
        <v>78</v>
      </c>
      <c r="G31" s="82" t="s">
        <v>26</v>
      </c>
      <c r="H31" s="83">
        <v>44088</v>
      </c>
      <c r="I31" s="83">
        <v>44179</v>
      </c>
      <c r="J31" s="99">
        <v>2.5190984357645005</v>
      </c>
      <c r="K31" s="87">
        <f>E31-J31</f>
        <v>0.36090156423549491</v>
      </c>
    </row>
    <row r="32" spans="1:11" x14ac:dyDescent="0.25">
      <c r="A32" s="180"/>
      <c r="B32" s="41" t="s">
        <v>35</v>
      </c>
      <c r="C32" s="53" t="s">
        <v>47</v>
      </c>
      <c r="D32" s="86">
        <v>97.11</v>
      </c>
      <c r="E32" s="95">
        <v>2.8900000000000006</v>
      </c>
      <c r="F32" s="92" t="s">
        <v>79</v>
      </c>
      <c r="G32" s="82" t="s">
        <v>26</v>
      </c>
      <c r="H32" s="83">
        <v>44179</v>
      </c>
      <c r="I32" s="83">
        <v>44270</v>
      </c>
      <c r="J32" s="99">
        <v>2.4964976581816676</v>
      </c>
      <c r="K32" s="87">
        <f t="shared" si="2"/>
        <v>0.39350234181833299</v>
      </c>
    </row>
    <row r="33" spans="1:11" x14ac:dyDescent="0.25">
      <c r="A33" s="180"/>
      <c r="B33" s="41" t="s">
        <v>36</v>
      </c>
      <c r="C33" s="53" t="s">
        <v>48</v>
      </c>
      <c r="D33" s="86">
        <v>97.1</v>
      </c>
      <c r="E33" s="95">
        <v>2.9000000000000057</v>
      </c>
      <c r="F33" s="92" t="s">
        <v>80</v>
      </c>
      <c r="G33" s="82" t="s">
        <v>26</v>
      </c>
      <c r="H33" s="83">
        <v>44270</v>
      </c>
      <c r="I33" s="83">
        <v>44362</v>
      </c>
      <c r="J33" s="99">
        <v>2.541668028536975</v>
      </c>
      <c r="K33" s="87">
        <f t="shared" si="2"/>
        <v>0.35833197146303064</v>
      </c>
    </row>
    <row r="34" spans="1:11" x14ac:dyDescent="0.25">
      <c r="A34" s="180"/>
      <c r="B34" s="41" t="s">
        <v>49</v>
      </c>
      <c r="C34" s="53" t="s">
        <v>50</v>
      </c>
      <c r="D34" s="86">
        <v>97.11</v>
      </c>
      <c r="E34" s="95">
        <v>2.8900000000000006</v>
      </c>
      <c r="F34" s="92" t="s">
        <v>81</v>
      </c>
      <c r="G34" s="82" t="s">
        <v>26</v>
      </c>
      <c r="H34" s="83">
        <v>44361</v>
      </c>
      <c r="I34" s="83">
        <v>44453</v>
      </c>
      <c r="J34" s="99">
        <v>2.5855676382438646</v>
      </c>
      <c r="K34" s="87">
        <f t="shared" si="2"/>
        <v>0.30443236175613597</v>
      </c>
    </row>
    <row r="35" spans="1:11" ht="15.75" thickBot="1" x14ac:dyDescent="0.3">
      <c r="A35" s="181"/>
      <c r="B35" s="48" t="s">
        <v>54</v>
      </c>
      <c r="C35" s="54" t="s">
        <v>82</v>
      </c>
      <c r="D35" s="94">
        <v>97.12</v>
      </c>
      <c r="E35" s="96">
        <v>2.8799999999999955</v>
      </c>
      <c r="F35" s="93" t="s">
        <v>83</v>
      </c>
      <c r="G35" s="81" t="s">
        <v>26</v>
      </c>
      <c r="H35" s="85">
        <v>44452</v>
      </c>
      <c r="I35" s="85">
        <v>44543</v>
      </c>
      <c r="J35" s="100">
        <v>2.5256490647194942</v>
      </c>
      <c r="K35" s="88">
        <f t="shared" si="2"/>
        <v>0.35435093528050121</v>
      </c>
    </row>
  </sheetData>
  <mergeCells count="9">
    <mergeCell ref="A22:A35"/>
    <mergeCell ref="B22:E22"/>
    <mergeCell ref="F22:I22"/>
    <mergeCell ref="A3:B3"/>
    <mergeCell ref="C4:D4"/>
    <mergeCell ref="A5:A18"/>
    <mergeCell ref="B5:E5"/>
    <mergeCell ref="F5:I5"/>
    <mergeCell ref="I21:J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Website</vt:lpstr>
      <vt:lpstr>3M CAD-OIS spread adjustment</vt:lpstr>
      <vt:lpstr>Site internet</vt:lpstr>
      <vt:lpstr>ajustement CDOR-OIS 3M  </vt:lpstr>
    </vt:vector>
  </TitlesOfParts>
  <Company>TMX Group Limited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Prince</dc:creator>
  <cp:lastModifiedBy>Alexandre Prince</cp:lastModifiedBy>
  <dcterms:created xsi:type="dcterms:W3CDTF">2018-07-06T16:33:14Z</dcterms:created>
  <dcterms:modified xsi:type="dcterms:W3CDTF">2018-11-08T17:34:07Z</dcterms:modified>
  <cp:contentStatus/>
</cp:coreProperties>
</file>